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ike\Documents\School\(not a term)\cforall\strings\perf-assessment\"/>
    </mc:Choice>
  </mc:AlternateContent>
  <xr:revisionPtr revIDLastSave="0" documentId="13_ncr:1_{0EAA1826-C6A7-4322-A237-811A496BB9D0}" xr6:coauthVersionLast="47" xr6:coauthVersionMax="47" xr10:uidLastSave="{00000000-0000-0000-0000-000000000000}"/>
  <bookViews>
    <workbookView xWindow="-120" yWindow="-120" windowWidth="20730" windowHeight="11160" firstSheet="1" activeTab="6" xr2:uid="{AEA34404-A2CD-4E9B-A9C2-9D8AA1FE9B9E}"/>
  </bookViews>
  <sheets>
    <sheet name="import" sheetId="1" r:id="rId1"/>
    <sheet name="compare" sheetId="4" r:id="rId2"/>
    <sheet name="peq-sharing" sheetId="10" r:id="rId3"/>
    <sheet name="peq-cppemu" sheetId="12" r:id="rId4"/>
    <sheet name="pta-sharing" sheetId="14" r:id="rId5"/>
    <sheet name="pta-cppemu" sheetId="15" r:id="rId6"/>
    <sheet name="pbv" sheetId="3" r:id="rId7"/>
    <sheet name="pbx" sheetId="18" r:id="rId8"/>
    <sheet name="pno" sheetId="21" r:id="rId9"/>
    <sheet name="hl-ll" sheetId="13" r:id="rId10"/>
  </sheet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4" l="1"/>
  <c r="J17" i="14"/>
  <c r="J16" i="14"/>
  <c r="J15" i="14"/>
  <c r="J14" i="14"/>
  <c r="J13" i="14"/>
  <c r="J12" i="14"/>
  <c r="J11" i="14"/>
  <c r="J10" i="14"/>
  <c r="J9" i="14"/>
  <c r="H19" i="14"/>
  <c r="H17" i="14"/>
  <c r="H16" i="14"/>
  <c r="H15" i="14"/>
  <c r="H14" i="14"/>
  <c r="H13" i="14"/>
  <c r="H12" i="14"/>
  <c r="H11" i="14"/>
  <c r="H10" i="14"/>
  <c r="H9" i="14"/>
  <c r="H20" i="10"/>
  <c r="H19" i="10"/>
  <c r="H17" i="10"/>
  <c r="H16" i="10"/>
  <c r="H15" i="10"/>
  <c r="H14" i="10"/>
  <c r="H13" i="10"/>
  <c r="H12" i="10"/>
  <c r="H11" i="10"/>
  <c r="H10" i="10"/>
  <c r="H9" i="10"/>
  <c r="G17" i="10"/>
  <c r="G16" i="10"/>
  <c r="G15" i="10"/>
  <c r="G14" i="10"/>
  <c r="G13" i="10"/>
  <c r="G12" i="10"/>
  <c r="G11" i="10"/>
  <c r="G10" i="10"/>
  <c r="G9" i="10"/>
  <c r="L20" i="12"/>
  <c r="K20" i="12"/>
  <c r="L17" i="12"/>
  <c r="K17" i="12"/>
  <c r="L16" i="12"/>
  <c r="K16" i="12"/>
  <c r="L15" i="12"/>
  <c r="K15" i="12"/>
  <c r="L14" i="12"/>
  <c r="K14" i="12"/>
  <c r="L13" i="12"/>
  <c r="K13" i="12"/>
  <c r="L12" i="12"/>
  <c r="K12" i="12"/>
  <c r="L11" i="12"/>
  <c r="K11" i="12"/>
  <c r="L10" i="12"/>
  <c r="K10" i="12"/>
  <c r="L9" i="12"/>
  <c r="K9" i="12"/>
  <c r="G20" i="12"/>
  <c r="H17" i="12"/>
  <c r="G17" i="12"/>
  <c r="H16" i="12"/>
  <c r="G16" i="12"/>
  <c r="H15" i="12"/>
  <c r="G15" i="12"/>
  <c r="H14" i="12"/>
  <c r="G14" i="12"/>
  <c r="H13" i="12"/>
  <c r="G13" i="12"/>
  <c r="H12" i="12"/>
  <c r="G12" i="12"/>
  <c r="H11" i="12"/>
  <c r="G11" i="12"/>
  <c r="H10" i="12"/>
  <c r="G10" i="12"/>
  <c r="H9" i="12"/>
  <c r="G9" i="12"/>
  <c r="A2" i="4"/>
  <c r="J2" i="4" s="1"/>
  <c r="A3" i="4"/>
  <c r="A4" i="4"/>
  <c r="A5" i="4"/>
  <c r="A6" i="4"/>
  <c r="J6" i="4" s="1"/>
  <c r="A7" i="4"/>
  <c r="A8" i="4"/>
  <c r="A9" i="4"/>
  <c r="A10" i="4"/>
  <c r="J10" i="4" s="1"/>
  <c r="A11" i="4"/>
  <c r="A12" i="4"/>
  <c r="A13" i="4"/>
  <c r="A14" i="4"/>
  <c r="J14" i="4" s="1"/>
  <c r="A15" i="4"/>
  <c r="A16" i="4"/>
  <c r="A17" i="4"/>
  <c r="A18" i="4"/>
  <c r="J18" i="4" s="1"/>
  <c r="A19" i="4"/>
  <c r="A20" i="4"/>
  <c r="A21" i="4"/>
  <c r="A22" i="4"/>
  <c r="J22" i="4" s="1"/>
  <c r="A23" i="4"/>
  <c r="A24" i="4"/>
  <c r="A25" i="4"/>
  <c r="A26" i="4"/>
  <c r="J26" i="4" s="1"/>
  <c r="A27" i="4"/>
  <c r="A28" i="4"/>
  <c r="A29" i="4"/>
  <c r="A30" i="4"/>
  <c r="J30" i="4" s="1"/>
  <c r="A31" i="4"/>
  <c r="A32" i="4"/>
  <c r="A33" i="4"/>
  <c r="A34" i="4"/>
  <c r="J34" i="4" s="1"/>
  <c r="A35" i="4"/>
  <c r="A36" i="4"/>
  <c r="A37" i="4"/>
  <c r="A38" i="4"/>
  <c r="J38" i="4" s="1"/>
  <c r="K38" i="4" s="1"/>
  <c r="A39" i="4"/>
  <c r="A40" i="4"/>
  <c r="A41" i="4"/>
  <c r="A42" i="4"/>
  <c r="J42" i="4" s="1"/>
  <c r="K42" i="4" s="1"/>
  <c r="A43" i="4"/>
  <c r="A44" i="4"/>
  <c r="A45" i="4"/>
  <c r="A46" i="4"/>
  <c r="J46" i="4" s="1"/>
  <c r="K46" i="4" s="1"/>
  <c r="A47" i="4"/>
  <c r="A48" i="4"/>
  <c r="A49" i="4"/>
  <c r="A50" i="4"/>
  <c r="J50" i="4" s="1"/>
  <c r="K50" i="4" s="1"/>
  <c r="A51" i="4"/>
  <c r="A52" i="4"/>
  <c r="A53" i="4"/>
  <c r="A54" i="4"/>
  <c r="J54" i="4" s="1"/>
  <c r="K54" i="4" s="1"/>
  <c r="A55" i="4"/>
  <c r="A56" i="4"/>
  <c r="A57" i="4"/>
  <c r="A58" i="4"/>
  <c r="J58" i="4" s="1"/>
  <c r="K58" i="4" s="1"/>
  <c r="A59" i="4"/>
  <c r="A60" i="4"/>
  <c r="A61" i="4"/>
  <c r="A62" i="4"/>
  <c r="J62" i="4" s="1"/>
  <c r="K62" i="4" s="1"/>
  <c r="A63" i="4"/>
  <c r="A64" i="4"/>
  <c r="A65" i="4"/>
  <c r="A66" i="4"/>
  <c r="J66" i="4" s="1"/>
  <c r="K66" i="4" s="1"/>
  <c r="A67" i="4"/>
  <c r="A68" i="4"/>
  <c r="A69" i="4"/>
  <c r="A70" i="4"/>
  <c r="J70" i="4" s="1"/>
  <c r="K70" i="4" s="1"/>
  <c r="A71" i="4"/>
  <c r="A72" i="4"/>
  <c r="A73" i="4"/>
  <c r="A74" i="4"/>
  <c r="J74" i="4" s="1"/>
  <c r="K74" i="4" s="1"/>
  <c r="A75" i="4"/>
  <c r="A76" i="4"/>
  <c r="A77" i="4"/>
  <c r="A78" i="4"/>
  <c r="J78" i="4" s="1"/>
  <c r="K78" i="4" s="1"/>
  <c r="A79" i="4"/>
  <c r="A80" i="4"/>
  <c r="A81" i="4"/>
  <c r="A82" i="4"/>
  <c r="J82" i="4" s="1"/>
  <c r="K82" i="4" s="1"/>
  <c r="A83" i="4"/>
  <c r="A84" i="4"/>
  <c r="A85" i="4"/>
  <c r="A86" i="4"/>
  <c r="J86" i="4" s="1"/>
  <c r="K86" i="4" s="1"/>
  <c r="A87" i="4"/>
  <c r="A88" i="4"/>
  <c r="A89" i="4"/>
  <c r="A90" i="4"/>
  <c r="J90" i="4" s="1"/>
  <c r="K90" i="4" s="1"/>
  <c r="A91" i="4"/>
  <c r="A92" i="4"/>
  <c r="A93" i="4"/>
  <c r="A94" i="4"/>
  <c r="J94" i="4" s="1"/>
  <c r="K94" i="4" s="1"/>
  <c r="A95" i="4"/>
  <c r="A96" i="4"/>
  <c r="A97" i="4"/>
  <c r="A98" i="4"/>
  <c r="J98" i="4" s="1"/>
  <c r="K98" i="4" s="1"/>
  <c r="A99" i="4"/>
  <c r="A100" i="4"/>
  <c r="A101" i="4"/>
  <c r="A102" i="4"/>
  <c r="J102" i="4" s="1"/>
  <c r="K102" i="4" s="1"/>
  <c r="A103" i="4"/>
  <c r="A104" i="4"/>
  <c r="A105" i="4"/>
  <c r="A106" i="4"/>
  <c r="J106" i="4" s="1"/>
  <c r="K106" i="4" s="1"/>
  <c r="A107" i="4"/>
  <c r="A108" i="4"/>
  <c r="A109" i="4"/>
  <c r="A110" i="4"/>
  <c r="J110" i="4" s="1"/>
  <c r="K110" i="4" s="1"/>
  <c r="A111" i="4"/>
  <c r="A112" i="4"/>
  <c r="A113" i="4"/>
  <c r="A114" i="4"/>
  <c r="J114" i="4" s="1"/>
  <c r="K114" i="4" s="1"/>
  <c r="A115" i="4"/>
  <c r="A116" i="4"/>
  <c r="A117" i="4"/>
  <c r="A118" i="4"/>
  <c r="J118" i="4" s="1"/>
  <c r="K118" i="4" s="1"/>
  <c r="A119" i="4"/>
  <c r="A120" i="4"/>
  <c r="A121" i="4"/>
  <c r="A122" i="4"/>
  <c r="J122" i="4" s="1"/>
  <c r="K122" i="4" s="1"/>
  <c r="A123" i="4"/>
  <c r="A124" i="4"/>
  <c r="A125" i="4"/>
  <c r="A126" i="4"/>
  <c r="J126" i="4" s="1"/>
  <c r="A127" i="4"/>
  <c r="A128" i="4"/>
  <c r="A129" i="4"/>
  <c r="A130" i="4"/>
  <c r="J130" i="4" s="1"/>
  <c r="K130" i="4" s="1"/>
  <c r="A131" i="4"/>
  <c r="A132" i="4"/>
  <c r="A133" i="4"/>
  <c r="A134" i="4"/>
  <c r="J134" i="4" s="1"/>
  <c r="K134" i="4" s="1"/>
  <c r="A135" i="4"/>
  <c r="A136" i="4"/>
  <c r="I2" i="4"/>
  <c r="I3" i="4"/>
  <c r="K3" i="4" s="1"/>
  <c r="I4" i="4"/>
  <c r="I5" i="4"/>
  <c r="I6" i="4"/>
  <c r="I7" i="4"/>
  <c r="K7" i="4" s="1"/>
  <c r="I8" i="4"/>
  <c r="I9" i="4"/>
  <c r="I10" i="4"/>
  <c r="I11" i="4"/>
  <c r="K11" i="4" s="1"/>
  <c r="I12" i="4"/>
  <c r="I13" i="4"/>
  <c r="I14" i="4"/>
  <c r="I15" i="4"/>
  <c r="K15" i="4" s="1"/>
  <c r="I16" i="4"/>
  <c r="I17" i="4"/>
  <c r="I18" i="4"/>
  <c r="I19" i="4"/>
  <c r="K19" i="4" s="1"/>
  <c r="I20" i="4"/>
  <c r="I21" i="4"/>
  <c r="I22" i="4"/>
  <c r="I23" i="4"/>
  <c r="K23" i="4" s="1"/>
  <c r="I24" i="4"/>
  <c r="I25" i="4"/>
  <c r="I26" i="4"/>
  <c r="I27" i="4"/>
  <c r="K27" i="4" s="1"/>
  <c r="I28" i="4"/>
  <c r="I29" i="4"/>
  <c r="I30" i="4"/>
  <c r="I31" i="4"/>
  <c r="K31" i="4" s="1"/>
  <c r="I32" i="4"/>
  <c r="I33" i="4"/>
  <c r="I34" i="4"/>
  <c r="I35" i="4"/>
  <c r="K35" i="4" s="1"/>
  <c r="I36" i="4"/>
  <c r="I37" i="4"/>
  <c r="I38" i="4"/>
  <c r="I39" i="4"/>
  <c r="K39" i="4" s="1"/>
  <c r="I40" i="4"/>
  <c r="I41" i="4"/>
  <c r="I42" i="4"/>
  <c r="I43" i="4"/>
  <c r="K43" i="4" s="1"/>
  <c r="I44" i="4"/>
  <c r="I45" i="4"/>
  <c r="I46" i="4"/>
  <c r="I47" i="4"/>
  <c r="K47" i="4" s="1"/>
  <c r="I48" i="4"/>
  <c r="I49" i="4"/>
  <c r="I50" i="4"/>
  <c r="I51" i="4"/>
  <c r="K51" i="4" s="1"/>
  <c r="I52" i="4"/>
  <c r="I53" i="4"/>
  <c r="I54" i="4"/>
  <c r="I55" i="4"/>
  <c r="K55" i="4" s="1"/>
  <c r="I56" i="4"/>
  <c r="I57" i="4"/>
  <c r="I58" i="4"/>
  <c r="I59" i="4"/>
  <c r="K59" i="4" s="1"/>
  <c r="I60" i="4"/>
  <c r="I61" i="4"/>
  <c r="I62" i="4"/>
  <c r="I63" i="4"/>
  <c r="K63" i="4" s="1"/>
  <c r="I64" i="4"/>
  <c r="I65" i="4"/>
  <c r="I66" i="4"/>
  <c r="I67" i="4"/>
  <c r="K67" i="4" s="1"/>
  <c r="I68" i="4"/>
  <c r="I69" i="4"/>
  <c r="I70" i="4"/>
  <c r="I71" i="4"/>
  <c r="K71" i="4" s="1"/>
  <c r="I72" i="4"/>
  <c r="I73" i="4"/>
  <c r="I74" i="4"/>
  <c r="I75" i="4"/>
  <c r="K75" i="4" s="1"/>
  <c r="I76" i="4"/>
  <c r="I77" i="4"/>
  <c r="I78" i="4"/>
  <c r="I79" i="4"/>
  <c r="K79" i="4" s="1"/>
  <c r="I80" i="4"/>
  <c r="I81" i="4"/>
  <c r="I82" i="4"/>
  <c r="I83" i="4"/>
  <c r="K83" i="4" s="1"/>
  <c r="I84" i="4"/>
  <c r="I85" i="4"/>
  <c r="I86" i="4"/>
  <c r="I87" i="4"/>
  <c r="K87" i="4" s="1"/>
  <c r="I88" i="4"/>
  <c r="I89" i="4"/>
  <c r="I90" i="4"/>
  <c r="I91" i="4"/>
  <c r="K91" i="4" s="1"/>
  <c r="I92" i="4"/>
  <c r="I93" i="4"/>
  <c r="I94" i="4"/>
  <c r="I95" i="4"/>
  <c r="K95" i="4" s="1"/>
  <c r="I96" i="4"/>
  <c r="I97" i="4"/>
  <c r="I98" i="4"/>
  <c r="I99" i="4"/>
  <c r="K99" i="4" s="1"/>
  <c r="I100" i="4"/>
  <c r="I101" i="4"/>
  <c r="I102" i="4"/>
  <c r="I103" i="4"/>
  <c r="K103" i="4" s="1"/>
  <c r="I104" i="4"/>
  <c r="I105" i="4"/>
  <c r="I106" i="4"/>
  <c r="I107" i="4"/>
  <c r="K107" i="4" s="1"/>
  <c r="I108" i="4"/>
  <c r="I109" i="4"/>
  <c r="I110" i="4"/>
  <c r="I111" i="4"/>
  <c r="K111" i="4" s="1"/>
  <c r="I112" i="4"/>
  <c r="I113" i="4"/>
  <c r="I114" i="4"/>
  <c r="I115" i="4"/>
  <c r="K115" i="4" s="1"/>
  <c r="I116" i="4"/>
  <c r="I117" i="4"/>
  <c r="I118" i="4"/>
  <c r="I119" i="4"/>
  <c r="K119" i="4" s="1"/>
  <c r="I120" i="4"/>
  <c r="I121" i="4"/>
  <c r="I122" i="4"/>
  <c r="I123" i="4"/>
  <c r="K123" i="4" s="1"/>
  <c r="I124" i="4"/>
  <c r="I125" i="4"/>
  <c r="I126" i="4"/>
  <c r="I127" i="4"/>
  <c r="K127" i="4" s="1"/>
  <c r="I128" i="4"/>
  <c r="I129" i="4"/>
  <c r="I130" i="4"/>
  <c r="I131" i="4"/>
  <c r="K131" i="4" s="1"/>
  <c r="I132" i="4"/>
  <c r="I133" i="4"/>
  <c r="I134" i="4"/>
  <c r="I135" i="4"/>
  <c r="K135" i="4" s="1"/>
  <c r="I136" i="4"/>
  <c r="J3" i="4"/>
  <c r="J4" i="4"/>
  <c r="K4" i="4" s="1"/>
  <c r="J5" i="4"/>
  <c r="J7" i="4"/>
  <c r="J8" i="4"/>
  <c r="K8" i="4" s="1"/>
  <c r="J9" i="4"/>
  <c r="J11" i="4"/>
  <c r="J12" i="4"/>
  <c r="K12" i="4" s="1"/>
  <c r="J13" i="4"/>
  <c r="J15" i="4"/>
  <c r="J16" i="4"/>
  <c r="K16" i="4" s="1"/>
  <c r="J17" i="4"/>
  <c r="J19" i="4"/>
  <c r="J20" i="4"/>
  <c r="K20" i="4" s="1"/>
  <c r="J21" i="4"/>
  <c r="J23" i="4"/>
  <c r="J24" i="4"/>
  <c r="K24" i="4" s="1"/>
  <c r="J25" i="4"/>
  <c r="J27" i="4"/>
  <c r="J28" i="4"/>
  <c r="K28" i="4" s="1"/>
  <c r="J29" i="4"/>
  <c r="J31" i="4"/>
  <c r="J32" i="4"/>
  <c r="K32" i="4" s="1"/>
  <c r="J33" i="4"/>
  <c r="J35" i="4"/>
  <c r="J36" i="4"/>
  <c r="K36" i="4" s="1"/>
  <c r="J37" i="4"/>
  <c r="J39" i="4"/>
  <c r="J40" i="4"/>
  <c r="K40" i="4" s="1"/>
  <c r="J41" i="4"/>
  <c r="J43" i="4"/>
  <c r="J44" i="4"/>
  <c r="K44" i="4" s="1"/>
  <c r="J45" i="4"/>
  <c r="J47" i="4"/>
  <c r="J48" i="4"/>
  <c r="K48" i="4" s="1"/>
  <c r="J49" i="4"/>
  <c r="J51" i="4"/>
  <c r="J52" i="4"/>
  <c r="K52" i="4" s="1"/>
  <c r="J53" i="4"/>
  <c r="J55" i="4"/>
  <c r="J56" i="4"/>
  <c r="K56" i="4" s="1"/>
  <c r="J57" i="4"/>
  <c r="J59" i="4"/>
  <c r="J60" i="4"/>
  <c r="K60" i="4" s="1"/>
  <c r="J61" i="4"/>
  <c r="J63" i="4"/>
  <c r="J64" i="4"/>
  <c r="K64" i="4" s="1"/>
  <c r="J65" i="4"/>
  <c r="J67" i="4"/>
  <c r="J68" i="4"/>
  <c r="K68" i="4" s="1"/>
  <c r="J69" i="4"/>
  <c r="J71" i="4"/>
  <c r="J72" i="4"/>
  <c r="K72" i="4" s="1"/>
  <c r="J73" i="4"/>
  <c r="J75" i="4"/>
  <c r="J76" i="4"/>
  <c r="K76" i="4" s="1"/>
  <c r="J77" i="4"/>
  <c r="J79" i="4"/>
  <c r="J80" i="4"/>
  <c r="K80" i="4" s="1"/>
  <c r="J81" i="4"/>
  <c r="J83" i="4"/>
  <c r="J84" i="4"/>
  <c r="K84" i="4" s="1"/>
  <c r="J85" i="4"/>
  <c r="J87" i="4"/>
  <c r="J88" i="4"/>
  <c r="K88" i="4" s="1"/>
  <c r="J89" i="4"/>
  <c r="J91" i="4"/>
  <c r="J92" i="4"/>
  <c r="K92" i="4" s="1"/>
  <c r="J93" i="4"/>
  <c r="J95" i="4"/>
  <c r="J96" i="4"/>
  <c r="K96" i="4" s="1"/>
  <c r="J97" i="4"/>
  <c r="J99" i="4"/>
  <c r="J100" i="4"/>
  <c r="K100" i="4" s="1"/>
  <c r="J101" i="4"/>
  <c r="J103" i="4"/>
  <c r="J104" i="4"/>
  <c r="K104" i="4" s="1"/>
  <c r="J105" i="4"/>
  <c r="J107" i="4"/>
  <c r="J108" i="4"/>
  <c r="K108" i="4" s="1"/>
  <c r="J109" i="4"/>
  <c r="J111" i="4"/>
  <c r="J112" i="4"/>
  <c r="K112" i="4" s="1"/>
  <c r="J113" i="4"/>
  <c r="J115" i="4"/>
  <c r="J116" i="4"/>
  <c r="J117" i="4"/>
  <c r="J119" i="4"/>
  <c r="J120" i="4"/>
  <c r="J121" i="4"/>
  <c r="J123" i="4"/>
  <c r="J124" i="4"/>
  <c r="J125" i="4"/>
  <c r="J127" i="4"/>
  <c r="J128" i="4"/>
  <c r="K128" i="4" s="1"/>
  <c r="J129" i="4"/>
  <c r="J131" i="4"/>
  <c r="J132" i="4"/>
  <c r="J133" i="4"/>
  <c r="K133" i="4" s="1"/>
  <c r="J135" i="4"/>
  <c r="J136" i="4"/>
  <c r="K2" i="4"/>
  <c r="K5" i="4"/>
  <c r="K6" i="4"/>
  <c r="K9" i="4"/>
  <c r="K10" i="4"/>
  <c r="K13" i="4"/>
  <c r="K14" i="4"/>
  <c r="K17" i="4"/>
  <c r="K18" i="4"/>
  <c r="K21" i="4"/>
  <c r="K22" i="4"/>
  <c r="K25" i="4"/>
  <c r="K26" i="4"/>
  <c r="K29" i="4"/>
  <c r="K30" i="4"/>
  <c r="K33" i="4"/>
  <c r="K34" i="4"/>
  <c r="K37" i="4"/>
  <c r="K41" i="4"/>
  <c r="K45" i="4"/>
  <c r="K49" i="4"/>
  <c r="K53" i="4"/>
  <c r="K57" i="4"/>
  <c r="K61" i="4"/>
  <c r="K65" i="4"/>
  <c r="K69" i="4"/>
  <c r="K73" i="4"/>
  <c r="K77" i="4"/>
  <c r="K81" i="4"/>
  <c r="K85" i="4"/>
  <c r="K89" i="4"/>
  <c r="K93" i="4"/>
  <c r="K97" i="4"/>
  <c r="K101" i="4"/>
  <c r="K105" i="4"/>
  <c r="K109" i="4"/>
  <c r="K113" i="4"/>
  <c r="K116" i="4"/>
  <c r="K117" i="4"/>
  <c r="K120" i="4"/>
  <c r="K121" i="4"/>
  <c r="K124" i="4"/>
  <c r="K125" i="4"/>
  <c r="K126" i="4"/>
  <c r="K129" i="4"/>
  <c r="K132" i="4"/>
  <c r="K136" i="4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J2" i="1"/>
  <c r="J3" i="1"/>
  <c r="J4" i="1"/>
  <c r="J5" i="1"/>
  <c r="J6" i="1"/>
  <c r="J7" i="1"/>
  <c r="J8" i="1"/>
  <c r="J9" i="1"/>
  <c r="J10" i="1"/>
  <c r="J11" i="1"/>
  <c r="K11" i="1" s="1"/>
  <c r="L11" i="1" s="1"/>
  <c r="J12" i="1"/>
  <c r="J13" i="1"/>
  <c r="J14" i="1"/>
  <c r="J15" i="1"/>
  <c r="J16" i="1"/>
  <c r="J17" i="1"/>
  <c r="K17" i="1" s="1"/>
  <c r="J18" i="1"/>
  <c r="J19" i="1"/>
  <c r="J20" i="1"/>
  <c r="J21" i="1"/>
  <c r="J22" i="1"/>
  <c r="J23" i="1"/>
  <c r="J24" i="1"/>
  <c r="J25" i="1"/>
  <c r="K25" i="1" s="1"/>
  <c r="J26" i="1"/>
  <c r="J27" i="1"/>
  <c r="K27" i="1" s="1"/>
  <c r="J28" i="1"/>
  <c r="J29" i="1"/>
  <c r="K29" i="1" s="1"/>
  <c r="J30" i="1"/>
  <c r="J31" i="1"/>
  <c r="J32" i="1"/>
  <c r="J33" i="1"/>
  <c r="K33" i="1" s="1"/>
  <c r="J34" i="1"/>
  <c r="J35" i="1"/>
  <c r="J36" i="1"/>
  <c r="J37" i="1"/>
  <c r="J38" i="1"/>
  <c r="J39" i="1"/>
  <c r="J40" i="1"/>
  <c r="J41" i="1"/>
  <c r="J42" i="1"/>
  <c r="J43" i="1"/>
  <c r="K43" i="1" s="1"/>
  <c r="J44" i="1"/>
  <c r="J45" i="1"/>
  <c r="K45" i="1" s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K59" i="1" s="1"/>
  <c r="L59" i="1" s="1"/>
  <c r="J60" i="1"/>
  <c r="J61" i="1"/>
  <c r="K61" i="1" s="1"/>
  <c r="J62" i="1"/>
  <c r="J63" i="1"/>
  <c r="J64" i="1"/>
  <c r="J65" i="1"/>
  <c r="K65" i="1" s="1"/>
  <c r="J66" i="1"/>
  <c r="J67" i="1"/>
  <c r="J68" i="1"/>
  <c r="J69" i="1"/>
  <c r="K69" i="1" s="1"/>
  <c r="J70" i="1"/>
  <c r="J71" i="1"/>
  <c r="J72" i="1"/>
  <c r="J73" i="1"/>
  <c r="J74" i="1"/>
  <c r="J75" i="1"/>
  <c r="K75" i="1" s="1"/>
  <c r="L75" i="1" s="1"/>
  <c r="J76" i="1"/>
  <c r="J77" i="1"/>
  <c r="K77" i="1" s="1"/>
  <c r="J78" i="1"/>
  <c r="J79" i="1"/>
  <c r="J80" i="1"/>
  <c r="J81" i="1"/>
  <c r="K81" i="1" s="1"/>
  <c r="J82" i="1"/>
  <c r="J83" i="1"/>
  <c r="J84" i="1"/>
  <c r="J85" i="1"/>
  <c r="K85" i="1" s="1"/>
  <c r="J86" i="1"/>
  <c r="J87" i="1"/>
  <c r="J88" i="1"/>
  <c r="J89" i="1"/>
  <c r="K89" i="1" s="1"/>
  <c r="J90" i="1"/>
  <c r="J91" i="1"/>
  <c r="K91" i="1" s="1"/>
  <c r="L91" i="1" s="1"/>
  <c r="J92" i="1"/>
  <c r="J93" i="1"/>
  <c r="K93" i="1" s="1"/>
  <c r="J94" i="1"/>
  <c r="J95" i="1"/>
  <c r="J96" i="1"/>
  <c r="J97" i="1"/>
  <c r="K97" i="1" s="1"/>
  <c r="J98" i="1"/>
  <c r="J99" i="1"/>
  <c r="J100" i="1"/>
  <c r="J101" i="1"/>
  <c r="J102" i="1"/>
  <c r="J103" i="1"/>
  <c r="J104" i="1"/>
  <c r="J105" i="1"/>
  <c r="K105" i="1" s="1"/>
  <c r="L105" i="1" s="1"/>
  <c r="J106" i="1"/>
  <c r="J107" i="1"/>
  <c r="K107" i="1" s="1"/>
  <c r="L107" i="1" s="1"/>
  <c r="J108" i="1"/>
  <c r="J109" i="1"/>
  <c r="K109" i="1" s="1"/>
  <c r="J110" i="1"/>
  <c r="J111" i="1"/>
  <c r="J112" i="1"/>
  <c r="J113" i="1"/>
  <c r="K113" i="1" s="1"/>
  <c r="J114" i="1"/>
  <c r="J115" i="1"/>
  <c r="J116" i="1"/>
  <c r="J117" i="1"/>
  <c r="J118" i="1"/>
  <c r="J119" i="1"/>
  <c r="J120" i="1"/>
  <c r="J121" i="1"/>
  <c r="J122" i="1"/>
  <c r="J123" i="1"/>
  <c r="K123" i="1" s="1"/>
  <c r="J124" i="1"/>
  <c r="J125" i="1"/>
  <c r="K125" i="1" s="1"/>
  <c r="J126" i="1"/>
  <c r="J127" i="1"/>
  <c r="J128" i="1"/>
  <c r="J129" i="1"/>
  <c r="K129" i="1" s="1"/>
  <c r="J130" i="1"/>
  <c r="J131" i="1"/>
  <c r="J132" i="1"/>
  <c r="J133" i="1"/>
  <c r="K133" i="1" s="1"/>
  <c r="J134" i="1"/>
  <c r="J135" i="1"/>
  <c r="J136" i="1"/>
  <c r="J137" i="1"/>
  <c r="K137" i="1" s="1"/>
  <c r="L137" i="1" s="1"/>
  <c r="J138" i="1"/>
  <c r="J139" i="1"/>
  <c r="K139" i="1" s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K155" i="1" s="1"/>
  <c r="J156" i="1"/>
  <c r="J157" i="1"/>
  <c r="K157" i="1" s="1"/>
  <c r="J158" i="1"/>
  <c r="J159" i="1"/>
  <c r="J160" i="1"/>
  <c r="J161" i="1"/>
  <c r="K161" i="1" s="1"/>
  <c r="J162" i="1"/>
  <c r="J163" i="1"/>
  <c r="J164" i="1"/>
  <c r="J165" i="1"/>
  <c r="K165" i="1" s="1"/>
  <c r="J166" i="1"/>
  <c r="J167" i="1"/>
  <c r="J168" i="1"/>
  <c r="J169" i="1"/>
  <c r="K169" i="1" s="1"/>
  <c r="J170" i="1"/>
  <c r="J171" i="1"/>
  <c r="K171" i="1" s="1"/>
  <c r="J172" i="1"/>
  <c r="J173" i="1"/>
  <c r="J174" i="1"/>
  <c r="J175" i="1"/>
  <c r="J176" i="1"/>
  <c r="J177" i="1"/>
  <c r="J178" i="1"/>
  <c r="J179" i="1"/>
  <c r="J180" i="1"/>
  <c r="J181" i="1"/>
  <c r="L181" i="1" s="1"/>
  <c r="J182" i="1"/>
  <c r="J183" i="1"/>
  <c r="J184" i="1"/>
  <c r="J185" i="1"/>
  <c r="J186" i="1"/>
  <c r="J187" i="1"/>
  <c r="K187" i="1" s="1"/>
  <c r="J188" i="1"/>
  <c r="J189" i="1"/>
  <c r="K189" i="1" s="1"/>
  <c r="J190" i="1"/>
  <c r="J191" i="1"/>
  <c r="J192" i="1"/>
  <c r="J193" i="1"/>
  <c r="J194" i="1"/>
  <c r="J195" i="1"/>
  <c r="J196" i="1"/>
  <c r="J197" i="1"/>
  <c r="K197" i="1" s="1"/>
  <c r="J198" i="1"/>
  <c r="J199" i="1"/>
  <c r="J200" i="1"/>
  <c r="J201" i="1"/>
  <c r="K201" i="1" s="1"/>
  <c r="J202" i="1"/>
  <c r="J203" i="1"/>
  <c r="K203" i="1" s="1"/>
  <c r="L203" i="1" s="1"/>
  <c r="M203" i="1" s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K219" i="1" s="1"/>
  <c r="J220" i="1"/>
  <c r="J221" i="1"/>
  <c r="K221" i="1" s="1"/>
  <c r="L221" i="1" s="1"/>
  <c r="J222" i="1"/>
  <c r="J223" i="1"/>
  <c r="J224" i="1"/>
  <c r="J225" i="1"/>
  <c r="K225" i="1" s="1"/>
  <c r="J226" i="1"/>
  <c r="K2" i="1"/>
  <c r="K3" i="1"/>
  <c r="K5" i="1"/>
  <c r="L5" i="1" s="1"/>
  <c r="M5" i="1" s="1"/>
  <c r="N5" i="1" s="1"/>
  <c r="K6" i="1"/>
  <c r="K7" i="1"/>
  <c r="K9" i="1"/>
  <c r="K10" i="1"/>
  <c r="L10" i="1" s="1"/>
  <c r="K13" i="1"/>
  <c r="K14" i="1"/>
  <c r="L14" i="1" s="1"/>
  <c r="K15" i="1"/>
  <c r="K18" i="1"/>
  <c r="K19" i="1"/>
  <c r="K21" i="1"/>
  <c r="K22" i="1"/>
  <c r="K23" i="1"/>
  <c r="K26" i="1"/>
  <c r="K30" i="1"/>
  <c r="K31" i="1"/>
  <c r="L31" i="1" s="1"/>
  <c r="K34" i="1"/>
  <c r="K35" i="1"/>
  <c r="K37" i="1"/>
  <c r="L37" i="1" s="1"/>
  <c r="K38" i="1"/>
  <c r="K39" i="1"/>
  <c r="K41" i="1"/>
  <c r="K42" i="1"/>
  <c r="K46" i="1"/>
  <c r="L46" i="1" s="1"/>
  <c r="K47" i="1"/>
  <c r="L47" i="1" s="1"/>
  <c r="K50" i="1"/>
  <c r="K51" i="1"/>
  <c r="K53" i="1"/>
  <c r="K54" i="1"/>
  <c r="K55" i="1"/>
  <c r="K57" i="1"/>
  <c r="K58" i="1"/>
  <c r="L58" i="1" s="1"/>
  <c r="K62" i="1"/>
  <c r="L62" i="1" s="1"/>
  <c r="K63" i="1"/>
  <c r="K66" i="1"/>
  <c r="K67" i="1"/>
  <c r="K70" i="1"/>
  <c r="K71" i="1"/>
  <c r="K73" i="1"/>
  <c r="K74" i="1"/>
  <c r="K78" i="1"/>
  <c r="L78" i="1" s="1"/>
  <c r="K79" i="1"/>
  <c r="K82" i="1"/>
  <c r="K83" i="1"/>
  <c r="K86" i="1"/>
  <c r="K87" i="1"/>
  <c r="K90" i="1"/>
  <c r="K94" i="1"/>
  <c r="K95" i="1"/>
  <c r="L95" i="1" s="1"/>
  <c r="K98" i="1"/>
  <c r="K99" i="1"/>
  <c r="K101" i="1"/>
  <c r="K102" i="1"/>
  <c r="K103" i="1"/>
  <c r="K106" i="1"/>
  <c r="K110" i="1"/>
  <c r="K111" i="1"/>
  <c r="L111" i="1" s="1"/>
  <c r="K114" i="1"/>
  <c r="K115" i="1"/>
  <c r="K117" i="1"/>
  <c r="K118" i="1"/>
  <c r="K119" i="1"/>
  <c r="K121" i="1"/>
  <c r="K122" i="1"/>
  <c r="L122" i="1" s="1"/>
  <c r="M122" i="1" s="1"/>
  <c r="N122" i="1" s="1"/>
  <c r="K126" i="1"/>
  <c r="K127" i="1"/>
  <c r="L127" i="1" s="1"/>
  <c r="M127" i="1" s="1"/>
  <c r="N127" i="1" s="1"/>
  <c r="K130" i="1"/>
  <c r="L130" i="1" s="1"/>
  <c r="K131" i="1"/>
  <c r="K134" i="1"/>
  <c r="K135" i="1"/>
  <c r="K138" i="1"/>
  <c r="L138" i="1" s="1"/>
  <c r="K141" i="1"/>
  <c r="K142" i="1"/>
  <c r="M142" i="1" s="1"/>
  <c r="N142" i="1" s="1"/>
  <c r="K143" i="1"/>
  <c r="L143" i="1" s="1"/>
  <c r="M143" i="1" s="1"/>
  <c r="K146" i="1"/>
  <c r="K147" i="1"/>
  <c r="K149" i="1"/>
  <c r="K150" i="1"/>
  <c r="K151" i="1"/>
  <c r="K153" i="1"/>
  <c r="K154" i="1"/>
  <c r="L154" i="1" s="1"/>
  <c r="K158" i="1"/>
  <c r="K159" i="1"/>
  <c r="L159" i="1" s="1"/>
  <c r="M159" i="1" s="1"/>
  <c r="N159" i="1" s="1"/>
  <c r="K162" i="1"/>
  <c r="K163" i="1"/>
  <c r="K166" i="1"/>
  <c r="K167" i="1"/>
  <c r="K170" i="1"/>
  <c r="L170" i="1" s="1"/>
  <c r="K173" i="1"/>
  <c r="K174" i="1"/>
  <c r="K175" i="1"/>
  <c r="K178" i="1"/>
  <c r="L178" i="1" s="1"/>
  <c r="K179" i="1"/>
  <c r="K181" i="1"/>
  <c r="K182" i="1"/>
  <c r="K183" i="1"/>
  <c r="K185" i="1"/>
  <c r="K186" i="1"/>
  <c r="L186" i="1" s="1"/>
  <c r="K190" i="1"/>
  <c r="K191" i="1"/>
  <c r="L191" i="1" s="1"/>
  <c r="M191" i="1" s="1"/>
  <c r="N191" i="1" s="1"/>
  <c r="K194" i="1"/>
  <c r="K195" i="1"/>
  <c r="K198" i="1"/>
  <c r="K199" i="1"/>
  <c r="K202" i="1"/>
  <c r="K205" i="1"/>
  <c r="L205" i="1" s="1"/>
  <c r="K206" i="1"/>
  <c r="K207" i="1"/>
  <c r="K210" i="1"/>
  <c r="K211" i="1"/>
  <c r="K213" i="1"/>
  <c r="K214" i="1"/>
  <c r="K215" i="1"/>
  <c r="K217" i="1"/>
  <c r="K218" i="1"/>
  <c r="K222" i="1"/>
  <c r="K223" i="1"/>
  <c r="L223" i="1" s="1"/>
  <c r="M223" i="1" s="1"/>
  <c r="N223" i="1" s="1"/>
  <c r="K226" i="1"/>
  <c r="L226" i="1" s="1"/>
  <c r="L2" i="1"/>
  <c r="M2" i="1" s="1"/>
  <c r="N2" i="1" s="1"/>
  <c r="L6" i="1"/>
  <c r="L13" i="1"/>
  <c r="L17" i="1"/>
  <c r="M17" i="1" s="1"/>
  <c r="N17" i="1" s="1"/>
  <c r="L18" i="1"/>
  <c r="L21" i="1"/>
  <c r="L22" i="1"/>
  <c r="M22" i="1" s="1"/>
  <c r="N22" i="1" s="1"/>
  <c r="L25" i="1"/>
  <c r="L26" i="1"/>
  <c r="L29" i="1"/>
  <c r="L33" i="1"/>
  <c r="M33" i="1" s="1"/>
  <c r="N33" i="1" s="1"/>
  <c r="L34" i="1"/>
  <c r="M34" i="1" s="1"/>
  <c r="N34" i="1" s="1"/>
  <c r="L38" i="1"/>
  <c r="L41" i="1"/>
  <c r="L42" i="1"/>
  <c r="L45" i="1"/>
  <c r="L50" i="1"/>
  <c r="L53" i="1"/>
  <c r="M53" i="1" s="1"/>
  <c r="N53" i="1" s="1"/>
  <c r="L54" i="1"/>
  <c r="M54" i="1" s="1"/>
  <c r="N54" i="1" s="1"/>
  <c r="L61" i="1"/>
  <c r="M61" i="1" s="1"/>
  <c r="N61" i="1" s="1"/>
  <c r="L65" i="1"/>
  <c r="M65" i="1" s="1"/>
  <c r="L66" i="1"/>
  <c r="M66" i="1" s="1"/>
  <c r="N66" i="1" s="1"/>
  <c r="L70" i="1"/>
  <c r="L73" i="1"/>
  <c r="M73" i="1" s="1"/>
  <c r="N73" i="1" s="1"/>
  <c r="L74" i="1"/>
  <c r="L77" i="1"/>
  <c r="L81" i="1"/>
  <c r="M81" i="1" s="1"/>
  <c r="N81" i="1" s="1"/>
  <c r="L82" i="1"/>
  <c r="L86" i="1"/>
  <c r="M86" i="1" s="1"/>
  <c r="N86" i="1" s="1"/>
  <c r="L89" i="1"/>
  <c r="L90" i="1"/>
  <c r="M90" i="1" s="1"/>
  <c r="N90" i="1" s="1"/>
  <c r="L93" i="1"/>
  <c r="L97" i="1"/>
  <c r="M97" i="1" s="1"/>
  <c r="L98" i="1"/>
  <c r="M98" i="1" s="1"/>
  <c r="N98" i="1" s="1"/>
  <c r="L102" i="1"/>
  <c r="L106" i="1"/>
  <c r="L109" i="1"/>
  <c r="M109" i="1" s="1"/>
  <c r="N109" i="1" s="1"/>
  <c r="L113" i="1"/>
  <c r="L114" i="1"/>
  <c r="L117" i="1"/>
  <c r="L118" i="1"/>
  <c r="M118" i="1" s="1"/>
  <c r="N118" i="1" s="1"/>
  <c r="L123" i="1"/>
  <c r="M123" i="1" s="1"/>
  <c r="N123" i="1" s="1"/>
  <c r="L126" i="1"/>
  <c r="L129" i="1"/>
  <c r="L133" i="1"/>
  <c r="L134" i="1"/>
  <c r="M134" i="1" s="1"/>
  <c r="L139" i="1"/>
  <c r="M139" i="1" s="1"/>
  <c r="N139" i="1" s="1"/>
  <c r="O139" i="1" s="1"/>
  <c r="L142" i="1"/>
  <c r="L146" i="1"/>
  <c r="L149" i="1"/>
  <c r="L150" i="1"/>
  <c r="M150" i="1" s="1"/>
  <c r="L155" i="1"/>
  <c r="M155" i="1" s="1"/>
  <c r="N155" i="1" s="1"/>
  <c r="L158" i="1"/>
  <c r="M158" i="1" s="1"/>
  <c r="N158" i="1" s="1"/>
  <c r="L161" i="1"/>
  <c r="L165" i="1"/>
  <c r="L166" i="1"/>
  <c r="M166" i="1" s="1"/>
  <c r="N166" i="1" s="1"/>
  <c r="L171" i="1"/>
  <c r="M171" i="1" s="1"/>
  <c r="N171" i="1" s="1"/>
  <c r="O171" i="1" s="1"/>
  <c r="L173" i="1"/>
  <c r="L175" i="1"/>
  <c r="M175" i="1" s="1"/>
  <c r="N175" i="1" s="1"/>
  <c r="L182" i="1"/>
  <c r="M182" i="1" s="1"/>
  <c r="L185" i="1"/>
  <c r="L187" i="1"/>
  <c r="M187" i="1" s="1"/>
  <c r="N187" i="1" s="1"/>
  <c r="O187" i="1" s="1"/>
  <c r="L197" i="1"/>
  <c r="L198" i="1"/>
  <c r="M198" i="1" s="1"/>
  <c r="N198" i="1" s="1"/>
  <c r="Q198" i="1" s="1"/>
  <c r="L202" i="1"/>
  <c r="L207" i="1"/>
  <c r="M207" i="1" s="1"/>
  <c r="L210" i="1"/>
  <c r="L214" i="1"/>
  <c r="L215" i="1"/>
  <c r="L218" i="1"/>
  <c r="M6" i="1"/>
  <c r="N6" i="1" s="1"/>
  <c r="M11" i="1"/>
  <c r="M14" i="1"/>
  <c r="N14" i="1" s="1"/>
  <c r="M21" i="1"/>
  <c r="M25" i="1"/>
  <c r="N25" i="1" s="1"/>
  <c r="M26" i="1"/>
  <c r="N26" i="1" s="1"/>
  <c r="M29" i="1"/>
  <c r="M31" i="1"/>
  <c r="N31" i="1" s="1"/>
  <c r="M38" i="1"/>
  <c r="N38" i="1" s="1"/>
  <c r="M41" i="1"/>
  <c r="M45" i="1"/>
  <c r="N45" i="1" s="1"/>
  <c r="M46" i="1"/>
  <c r="N46" i="1" s="1"/>
  <c r="P46" i="1" s="1"/>
  <c r="M47" i="1"/>
  <c r="M50" i="1"/>
  <c r="N50" i="1" s="1"/>
  <c r="M59" i="1"/>
  <c r="M62" i="1"/>
  <c r="N62" i="1" s="1"/>
  <c r="M70" i="1"/>
  <c r="N70" i="1" s="1"/>
  <c r="M75" i="1"/>
  <c r="N75" i="1" s="1"/>
  <c r="M77" i="1"/>
  <c r="N77" i="1" s="1"/>
  <c r="P77" i="1" s="1"/>
  <c r="M78" i="1"/>
  <c r="N78" i="1" s="1"/>
  <c r="M82" i="1"/>
  <c r="N82" i="1" s="1"/>
  <c r="M91" i="1"/>
  <c r="M93" i="1"/>
  <c r="N93" i="1" s="1"/>
  <c r="M95" i="1"/>
  <c r="N95" i="1" s="1"/>
  <c r="M102" i="1"/>
  <c r="N102" i="1" s="1"/>
  <c r="M106" i="1"/>
  <c r="N106" i="1" s="1"/>
  <c r="M107" i="1"/>
  <c r="N107" i="1" s="1"/>
  <c r="O107" i="1" s="1"/>
  <c r="M111" i="1"/>
  <c r="N111" i="1" s="1"/>
  <c r="P111" i="1" s="1"/>
  <c r="Q111" i="1" s="1"/>
  <c r="M113" i="1"/>
  <c r="N113" i="1" s="1"/>
  <c r="M114" i="1"/>
  <c r="N114" i="1" s="1"/>
  <c r="M129" i="1"/>
  <c r="N129" i="1" s="1"/>
  <c r="P129" i="1" s="1"/>
  <c r="Q129" i="1" s="1"/>
  <c r="M138" i="1"/>
  <c r="N138" i="1" s="1"/>
  <c r="M146" i="1"/>
  <c r="N146" i="1" s="1"/>
  <c r="M149" i="1"/>
  <c r="N149" i="1" s="1"/>
  <c r="M161" i="1"/>
  <c r="N161" i="1" s="1"/>
  <c r="M170" i="1"/>
  <c r="M178" i="1"/>
  <c r="M186" i="1"/>
  <c r="M202" i="1"/>
  <c r="M205" i="1"/>
  <c r="N205" i="1" s="1"/>
  <c r="O205" i="1" s="1"/>
  <c r="M210" i="1"/>
  <c r="N210" i="1" s="1"/>
  <c r="M214" i="1"/>
  <c r="M221" i="1"/>
  <c r="N11" i="1"/>
  <c r="N21" i="1"/>
  <c r="P21" i="1" s="1"/>
  <c r="N29" i="1"/>
  <c r="N41" i="1"/>
  <c r="N47" i="1"/>
  <c r="P47" i="1" s="1"/>
  <c r="N59" i="1"/>
  <c r="N65" i="1"/>
  <c r="N91" i="1"/>
  <c r="Q91" i="1" s="1"/>
  <c r="N97" i="1"/>
  <c r="P97" i="1" s="1"/>
  <c r="N134" i="1"/>
  <c r="N143" i="1"/>
  <c r="N150" i="1"/>
  <c r="N170" i="1"/>
  <c r="N178" i="1"/>
  <c r="N182" i="1"/>
  <c r="N186" i="1"/>
  <c r="N202" i="1"/>
  <c r="Q202" i="1" s="1"/>
  <c r="N203" i="1"/>
  <c r="N207" i="1"/>
  <c r="N214" i="1"/>
  <c r="O214" i="1" s="1"/>
  <c r="N221" i="1"/>
  <c r="O5" i="1"/>
  <c r="O11" i="1"/>
  <c r="O21" i="1"/>
  <c r="O29" i="1"/>
  <c r="O31" i="1"/>
  <c r="O46" i="1"/>
  <c r="O47" i="1"/>
  <c r="O59" i="1"/>
  <c r="O73" i="1"/>
  <c r="O78" i="1"/>
  <c r="O93" i="1"/>
  <c r="O111" i="1"/>
  <c r="O149" i="1"/>
  <c r="O161" i="1"/>
  <c r="O175" i="1"/>
  <c r="O207" i="1"/>
  <c r="P11" i="1"/>
  <c r="P29" i="1"/>
  <c r="P59" i="1"/>
  <c r="Q59" i="1" s="1"/>
  <c r="P78" i="1"/>
  <c r="P91" i="1"/>
  <c r="P106" i="1"/>
  <c r="P107" i="1"/>
  <c r="P139" i="1"/>
  <c r="Q139" i="1" s="1"/>
  <c r="P155" i="1"/>
  <c r="P171" i="1"/>
  <c r="Q171" i="1" s="1"/>
  <c r="P187" i="1"/>
  <c r="P207" i="1"/>
  <c r="P214" i="1"/>
  <c r="Q11" i="1"/>
  <c r="Q21" i="1"/>
  <c r="Q29" i="1"/>
  <c r="Q78" i="1"/>
  <c r="Q182" i="1"/>
  <c r="Q187" i="1"/>
  <c r="Q205" i="1"/>
  <c r="Q207" i="1"/>
  <c r="R2" i="1"/>
  <c r="R3" i="1"/>
  <c r="R5" i="1"/>
  <c r="R6" i="1"/>
  <c r="R7" i="1"/>
  <c r="R9" i="1"/>
  <c r="R10" i="1"/>
  <c r="R11" i="1"/>
  <c r="R13" i="1"/>
  <c r="R14" i="1"/>
  <c r="R15" i="1"/>
  <c r="R17" i="1"/>
  <c r="R18" i="1"/>
  <c r="R19" i="1"/>
  <c r="R21" i="1"/>
  <c r="R22" i="1"/>
  <c r="R23" i="1"/>
  <c r="R25" i="1"/>
  <c r="R26" i="1"/>
  <c r="R27" i="1"/>
  <c r="R29" i="1"/>
  <c r="R30" i="1"/>
  <c r="R31" i="1"/>
  <c r="R33" i="1"/>
  <c r="R34" i="1"/>
  <c r="R35" i="1"/>
  <c r="R37" i="1"/>
  <c r="R38" i="1"/>
  <c r="R39" i="1"/>
  <c r="R41" i="1"/>
  <c r="R42" i="1"/>
  <c r="R43" i="1"/>
  <c r="R45" i="1"/>
  <c r="R46" i="1"/>
  <c r="R47" i="1"/>
  <c r="R49" i="1"/>
  <c r="R50" i="1"/>
  <c r="R51" i="1"/>
  <c r="R53" i="1"/>
  <c r="R54" i="1"/>
  <c r="R55" i="1"/>
  <c r="R57" i="1"/>
  <c r="R58" i="1"/>
  <c r="R59" i="1"/>
  <c r="R61" i="1"/>
  <c r="R62" i="1"/>
  <c r="R63" i="1"/>
  <c r="R65" i="1"/>
  <c r="R66" i="1"/>
  <c r="R67" i="1"/>
  <c r="R69" i="1"/>
  <c r="R70" i="1"/>
  <c r="R71" i="1"/>
  <c r="R73" i="1"/>
  <c r="R74" i="1"/>
  <c r="R75" i="1"/>
  <c r="R77" i="1"/>
  <c r="R78" i="1"/>
  <c r="R79" i="1"/>
  <c r="R81" i="1"/>
  <c r="R82" i="1"/>
  <c r="R83" i="1"/>
  <c r="R85" i="1"/>
  <c r="R86" i="1"/>
  <c r="R87" i="1"/>
  <c r="R89" i="1"/>
  <c r="R90" i="1"/>
  <c r="R91" i="1"/>
  <c r="R93" i="1"/>
  <c r="R94" i="1"/>
  <c r="R95" i="1"/>
  <c r="R97" i="1"/>
  <c r="R98" i="1"/>
  <c r="R99" i="1"/>
  <c r="R101" i="1"/>
  <c r="R102" i="1"/>
  <c r="R103" i="1"/>
  <c r="R105" i="1"/>
  <c r="R106" i="1"/>
  <c r="R107" i="1"/>
  <c r="R109" i="1"/>
  <c r="R110" i="1"/>
  <c r="R111" i="1"/>
  <c r="R113" i="1"/>
  <c r="R114" i="1"/>
  <c r="R115" i="1"/>
  <c r="R117" i="1"/>
  <c r="R118" i="1"/>
  <c r="R119" i="1"/>
  <c r="R121" i="1"/>
  <c r="R122" i="1"/>
  <c r="R123" i="1"/>
  <c r="R125" i="1"/>
  <c r="R126" i="1"/>
  <c r="R127" i="1"/>
  <c r="R129" i="1"/>
  <c r="R130" i="1"/>
  <c r="R131" i="1"/>
  <c r="R133" i="1"/>
  <c r="R134" i="1"/>
  <c r="R135" i="1"/>
  <c r="R137" i="1"/>
  <c r="R138" i="1"/>
  <c r="R139" i="1"/>
  <c r="R141" i="1"/>
  <c r="R142" i="1"/>
  <c r="R143" i="1"/>
  <c r="R145" i="1"/>
  <c r="R146" i="1"/>
  <c r="R147" i="1"/>
  <c r="R149" i="1"/>
  <c r="R150" i="1"/>
  <c r="R151" i="1"/>
  <c r="R153" i="1"/>
  <c r="R154" i="1"/>
  <c r="R155" i="1"/>
  <c r="R157" i="1"/>
  <c r="R158" i="1"/>
  <c r="R159" i="1"/>
  <c r="R161" i="1"/>
  <c r="R162" i="1"/>
  <c r="R163" i="1"/>
  <c r="R165" i="1"/>
  <c r="R166" i="1"/>
  <c r="R167" i="1"/>
  <c r="R169" i="1"/>
  <c r="R170" i="1"/>
  <c r="R171" i="1"/>
  <c r="R173" i="1"/>
  <c r="R174" i="1"/>
  <c r="R175" i="1"/>
  <c r="R177" i="1"/>
  <c r="R178" i="1"/>
  <c r="R179" i="1"/>
  <c r="R181" i="1"/>
  <c r="R182" i="1"/>
  <c r="R183" i="1"/>
  <c r="R185" i="1"/>
  <c r="R186" i="1"/>
  <c r="R187" i="1"/>
  <c r="R189" i="1"/>
  <c r="R190" i="1"/>
  <c r="R191" i="1"/>
  <c r="R193" i="1"/>
  <c r="R194" i="1"/>
  <c r="R195" i="1"/>
  <c r="R197" i="1"/>
  <c r="R198" i="1"/>
  <c r="R199" i="1"/>
  <c r="R201" i="1"/>
  <c r="R202" i="1"/>
  <c r="R203" i="1"/>
  <c r="R205" i="1"/>
  <c r="R206" i="1"/>
  <c r="R207" i="1"/>
  <c r="R209" i="1"/>
  <c r="R210" i="1"/>
  <c r="R211" i="1"/>
  <c r="R213" i="1"/>
  <c r="R214" i="1"/>
  <c r="R215" i="1"/>
  <c r="R217" i="1"/>
  <c r="R218" i="1"/>
  <c r="R219" i="1"/>
  <c r="R221" i="1"/>
  <c r="R222" i="1"/>
  <c r="R223" i="1"/>
  <c r="R225" i="1"/>
  <c r="R226" i="1"/>
  <c r="S2" i="1"/>
  <c r="T2" i="1" s="1"/>
  <c r="S3" i="1"/>
  <c r="S4" i="1"/>
  <c r="S5" i="1"/>
  <c r="S6" i="1"/>
  <c r="T6" i="1" s="1"/>
  <c r="S7" i="1"/>
  <c r="S8" i="1"/>
  <c r="T8" i="1" s="1"/>
  <c r="U8" i="1" s="1"/>
  <c r="S9" i="1"/>
  <c r="T9" i="1" s="1"/>
  <c r="S10" i="1"/>
  <c r="T10" i="1" s="1"/>
  <c r="S11" i="1"/>
  <c r="S12" i="1"/>
  <c r="T12" i="1" s="1"/>
  <c r="S13" i="1"/>
  <c r="T13" i="1" s="1"/>
  <c r="S14" i="1"/>
  <c r="T14" i="1" s="1"/>
  <c r="S15" i="1"/>
  <c r="S16" i="1"/>
  <c r="T16" i="1" s="1"/>
  <c r="S17" i="1"/>
  <c r="T17" i="1" s="1"/>
  <c r="S18" i="1"/>
  <c r="T18" i="1" s="1"/>
  <c r="S19" i="1"/>
  <c r="S20" i="1"/>
  <c r="S21" i="1"/>
  <c r="S22" i="1"/>
  <c r="T22" i="1" s="1"/>
  <c r="S23" i="1"/>
  <c r="S24" i="1"/>
  <c r="T24" i="1" s="1"/>
  <c r="S25" i="1"/>
  <c r="T25" i="1" s="1"/>
  <c r="S26" i="1"/>
  <c r="T26" i="1" s="1"/>
  <c r="S27" i="1"/>
  <c r="S28" i="1"/>
  <c r="T28" i="1" s="1"/>
  <c r="S29" i="1"/>
  <c r="T29" i="1" s="1"/>
  <c r="S30" i="1"/>
  <c r="T30" i="1" s="1"/>
  <c r="S31" i="1"/>
  <c r="S32" i="1"/>
  <c r="T32" i="1" s="1"/>
  <c r="S33" i="1"/>
  <c r="T33" i="1" s="1"/>
  <c r="S34" i="1"/>
  <c r="T34" i="1" s="1"/>
  <c r="S35" i="1"/>
  <c r="S36" i="1"/>
  <c r="T36" i="1" s="1"/>
  <c r="S37" i="1"/>
  <c r="T37" i="1" s="1"/>
  <c r="S38" i="1"/>
  <c r="T38" i="1" s="1"/>
  <c r="S39" i="1"/>
  <c r="S40" i="1"/>
  <c r="T40" i="1" s="1"/>
  <c r="U40" i="1" s="1"/>
  <c r="S41" i="1"/>
  <c r="T41" i="1" s="1"/>
  <c r="S42" i="1"/>
  <c r="T42" i="1" s="1"/>
  <c r="S43" i="1"/>
  <c r="S44" i="1"/>
  <c r="T44" i="1" s="1"/>
  <c r="S45" i="1"/>
  <c r="T45" i="1" s="1"/>
  <c r="S46" i="1"/>
  <c r="T46" i="1" s="1"/>
  <c r="S47" i="1"/>
  <c r="S48" i="1"/>
  <c r="S49" i="1"/>
  <c r="T49" i="1" s="1"/>
  <c r="S50" i="1"/>
  <c r="T50" i="1" s="1"/>
  <c r="S51" i="1"/>
  <c r="S52" i="1"/>
  <c r="T52" i="1" s="1"/>
  <c r="S53" i="1"/>
  <c r="T53" i="1" s="1"/>
  <c r="U53" i="1" s="1"/>
  <c r="S54" i="1"/>
  <c r="T54" i="1" s="1"/>
  <c r="S55" i="1"/>
  <c r="S56" i="1"/>
  <c r="T56" i="1" s="1"/>
  <c r="S57" i="1"/>
  <c r="T57" i="1" s="1"/>
  <c r="S58" i="1"/>
  <c r="T58" i="1" s="1"/>
  <c r="S59" i="1"/>
  <c r="S60" i="1"/>
  <c r="S61" i="1"/>
  <c r="T61" i="1" s="1"/>
  <c r="S62" i="1"/>
  <c r="T62" i="1" s="1"/>
  <c r="S63" i="1"/>
  <c r="S64" i="1"/>
  <c r="T64" i="1" s="1"/>
  <c r="S65" i="1"/>
  <c r="T65" i="1" s="1"/>
  <c r="S66" i="1"/>
  <c r="T66" i="1" s="1"/>
  <c r="S67" i="1"/>
  <c r="S68" i="1"/>
  <c r="S69" i="1"/>
  <c r="S70" i="1"/>
  <c r="T70" i="1" s="1"/>
  <c r="S71" i="1"/>
  <c r="S72" i="1"/>
  <c r="T72" i="1" s="1"/>
  <c r="S73" i="1"/>
  <c r="T73" i="1" s="1"/>
  <c r="S74" i="1"/>
  <c r="T74" i="1" s="1"/>
  <c r="S75" i="1"/>
  <c r="S76" i="1"/>
  <c r="T76" i="1" s="1"/>
  <c r="S77" i="1"/>
  <c r="T77" i="1" s="1"/>
  <c r="S78" i="1"/>
  <c r="T78" i="1" s="1"/>
  <c r="S79" i="1"/>
  <c r="S80" i="1"/>
  <c r="T80" i="1" s="1"/>
  <c r="U80" i="1" s="1"/>
  <c r="S81" i="1"/>
  <c r="T81" i="1" s="1"/>
  <c r="S82" i="1"/>
  <c r="T82" i="1" s="1"/>
  <c r="S83" i="1"/>
  <c r="S84" i="1"/>
  <c r="T84" i="1" s="1"/>
  <c r="S85" i="1"/>
  <c r="S86" i="1"/>
  <c r="T86" i="1" s="1"/>
  <c r="S87" i="1"/>
  <c r="S88" i="1"/>
  <c r="T88" i="1" s="1"/>
  <c r="S89" i="1"/>
  <c r="T89" i="1" s="1"/>
  <c r="S90" i="1"/>
  <c r="T90" i="1" s="1"/>
  <c r="S91" i="1"/>
  <c r="S92" i="1"/>
  <c r="S93" i="1"/>
  <c r="T93" i="1" s="1"/>
  <c r="S94" i="1"/>
  <c r="T94" i="1" s="1"/>
  <c r="S95" i="1"/>
  <c r="S96" i="1"/>
  <c r="T96" i="1" s="1"/>
  <c r="S97" i="1"/>
  <c r="T97" i="1" s="1"/>
  <c r="S98" i="1"/>
  <c r="T98" i="1" s="1"/>
  <c r="S99" i="1"/>
  <c r="S100" i="1"/>
  <c r="S101" i="1"/>
  <c r="T101" i="1" s="1"/>
  <c r="S102" i="1"/>
  <c r="T102" i="1" s="1"/>
  <c r="S103" i="1"/>
  <c r="S104" i="1"/>
  <c r="T104" i="1" s="1"/>
  <c r="U104" i="1" s="1"/>
  <c r="S105" i="1"/>
  <c r="T105" i="1" s="1"/>
  <c r="S106" i="1"/>
  <c r="T106" i="1" s="1"/>
  <c r="S107" i="1"/>
  <c r="S108" i="1"/>
  <c r="T108" i="1" s="1"/>
  <c r="S109" i="1"/>
  <c r="T109" i="1" s="1"/>
  <c r="S110" i="1"/>
  <c r="T110" i="1" s="1"/>
  <c r="S111" i="1"/>
  <c r="S112" i="1"/>
  <c r="T112" i="1" s="1"/>
  <c r="U112" i="1" s="1"/>
  <c r="S113" i="1"/>
  <c r="T113" i="1" s="1"/>
  <c r="S114" i="1"/>
  <c r="T114" i="1" s="1"/>
  <c r="S115" i="1"/>
  <c r="S116" i="1"/>
  <c r="T116" i="1" s="1"/>
  <c r="S117" i="1"/>
  <c r="T117" i="1" s="1"/>
  <c r="U117" i="1" s="1"/>
  <c r="S118" i="1"/>
  <c r="T118" i="1" s="1"/>
  <c r="S119" i="1"/>
  <c r="S120" i="1"/>
  <c r="T120" i="1" s="1"/>
  <c r="S121" i="1"/>
  <c r="T121" i="1" s="1"/>
  <c r="S122" i="1"/>
  <c r="T122" i="1" s="1"/>
  <c r="S123" i="1"/>
  <c r="S124" i="1"/>
  <c r="T124" i="1" s="1"/>
  <c r="S125" i="1"/>
  <c r="T125" i="1" s="1"/>
  <c r="S126" i="1"/>
  <c r="T126" i="1" s="1"/>
  <c r="S127" i="1"/>
  <c r="S128" i="1"/>
  <c r="T128" i="1" s="1"/>
  <c r="S129" i="1"/>
  <c r="T129" i="1" s="1"/>
  <c r="S130" i="1"/>
  <c r="T130" i="1" s="1"/>
  <c r="S131" i="1"/>
  <c r="S132" i="1"/>
  <c r="T132" i="1" s="1"/>
  <c r="S133" i="1"/>
  <c r="T133" i="1" s="1"/>
  <c r="S134" i="1"/>
  <c r="T134" i="1" s="1"/>
  <c r="S135" i="1"/>
  <c r="S136" i="1"/>
  <c r="T136" i="1" s="1"/>
  <c r="S137" i="1"/>
  <c r="S138" i="1"/>
  <c r="T138" i="1" s="1"/>
  <c r="S139" i="1"/>
  <c r="S140" i="1"/>
  <c r="T140" i="1" s="1"/>
  <c r="S141" i="1"/>
  <c r="T141" i="1" s="1"/>
  <c r="S142" i="1"/>
  <c r="T142" i="1" s="1"/>
  <c r="S143" i="1"/>
  <c r="S144" i="1"/>
  <c r="S145" i="1"/>
  <c r="S146" i="1"/>
  <c r="T146" i="1" s="1"/>
  <c r="S147" i="1"/>
  <c r="S148" i="1"/>
  <c r="T148" i="1" s="1"/>
  <c r="S149" i="1"/>
  <c r="T149" i="1" s="1"/>
  <c r="S150" i="1"/>
  <c r="T150" i="1" s="1"/>
  <c r="S151" i="1"/>
  <c r="S152" i="1"/>
  <c r="T152" i="1" s="1"/>
  <c r="S153" i="1"/>
  <c r="T153" i="1" s="1"/>
  <c r="U153" i="1" s="1"/>
  <c r="S154" i="1"/>
  <c r="T154" i="1" s="1"/>
  <c r="S155" i="1"/>
  <c r="S156" i="1"/>
  <c r="S157" i="1"/>
  <c r="T157" i="1" s="1"/>
  <c r="S158" i="1"/>
  <c r="T158" i="1" s="1"/>
  <c r="S159" i="1"/>
  <c r="S160" i="1"/>
  <c r="T160" i="1" s="1"/>
  <c r="S161" i="1"/>
  <c r="T161" i="1" s="1"/>
  <c r="S162" i="1"/>
  <c r="T162" i="1" s="1"/>
  <c r="S163" i="1"/>
  <c r="S164" i="1"/>
  <c r="S165" i="1"/>
  <c r="T165" i="1" s="1"/>
  <c r="S166" i="1"/>
  <c r="T166" i="1" s="1"/>
  <c r="S167" i="1"/>
  <c r="S168" i="1"/>
  <c r="T168" i="1" s="1"/>
  <c r="U168" i="1" s="1"/>
  <c r="S169" i="1"/>
  <c r="T169" i="1" s="1"/>
  <c r="U169" i="1" s="1"/>
  <c r="S170" i="1"/>
  <c r="T170" i="1" s="1"/>
  <c r="S171" i="1"/>
  <c r="S172" i="1"/>
  <c r="T172" i="1" s="1"/>
  <c r="S173" i="1"/>
  <c r="T173" i="1" s="1"/>
  <c r="S174" i="1"/>
  <c r="T174" i="1" s="1"/>
  <c r="S175" i="1"/>
  <c r="S176" i="1"/>
  <c r="S177" i="1"/>
  <c r="S178" i="1"/>
  <c r="T178" i="1" s="1"/>
  <c r="S179" i="1"/>
  <c r="S180" i="1"/>
  <c r="T180" i="1" s="1"/>
  <c r="S181" i="1"/>
  <c r="T181" i="1" s="1"/>
  <c r="S182" i="1"/>
  <c r="T182" i="1" s="1"/>
  <c r="S183" i="1"/>
  <c r="S184" i="1"/>
  <c r="T184" i="1" s="1"/>
  <c r="S185" i="1"/>
  <c r="T185" i="1" s="1"/>
  <c r="U185" i="1" s="1"/>
  <c r="S186" i="1"/>
  <c r="T186" i="1" s="1"/>
  <c r="S187" i="1"/>
  <c r="S188" i="1"/>
  <c r="S189" i="1"/>
  <c r="T189" i="1" s="1"/>
  <c r="S190" i="1"/>
  <c r="T190" i="1" s="1"/>
  <c r="S191" i="1"/>
  <c r="S192" i="1"/>
  <c r="T192" i="1" s="1"/>
  <c r="S193" i="1"/>
  <c r="T193" i="1" s="1"/>
  <c r="S194" i="1"/>
  <c r="T194" i="1" s="1"/>
  <c r="S195" i="1"/>
  <c r="S196" i="1"/>
  <c r="S197" i="1"/>
  <c r="T197" i="1" s="1"/>
  <c r="S198" i="1"/>
  <c r="T198" i="1" s="1"/>
  <c r="S199" i="1"/>
  <c r="S200" i="1"/>
  <c r="T200" i="1" s="1"/>
  <c r="S201" i="1"/>
  <c r="T201" i="1" s="1"/>
  <c r="U201" i="1" s="1"/>
  <c r="S202" i="1"/>
  <c r="T202" i="1" s="1"/>
  <c r="S203" i="1"/>
  <c r="S204" i="1"/>
  <c r="T204" i="1" s="1"/>
  <c r="S205" i="1"/>
  <c r="T205" i="1" s="1"/>
  <c r="S206" i="1"/>
  <c r="T206" i="1" s="1"/>
  <c r="S207" i="1"/>
  <c r="S208" i="1"/>
  <c r="S209" i="1"/>
  <c r="S210" i="1"/>
  <c r="T210" i="1" s="1"/>
  <c r="S211" i="1"/>
  <c r="S212" i="1"/>
  <c r="T212" i="1" s="1"/>
  <c r="S213" i="1"/>
  <c r="T213" i="1" s="1"/>
  <c r="S214" i="1"/>
  <c r="T214" i="1" s="1"/>
  <c r="S215" i="1"/>
  <c r="S216" i="1"/>
  <c r="T216" i="1" s="1"/>
  <c r="S217" i="1"/>
  <c r="T217" i="1" s="1"/>
  <c r="U217" i="1" s="1"/>
  <c r="S218" i="1"/>
  <c r="T218" i="1" s="1"/>
  <c r="S219" i="1"/>
  <c r="S220" i="1"/>
  <c r="S221" i="1"/>
  <c r="T221" i="1" s="1"/>
  <c r="S222" i="1"/>
  <c r="T222" i="1" s="1"/>
  <c r="S223" i="1"/>
  <c r="S224" i="1"/>
  <c r="T224" i="1" s="1"/>
  <c r="S225" i="1"/>
  <c r="T225" i="1" s="1"/>
  <c r="S226" i="1"/>
  <c r="T226" i="1" s="1"/>
  <c r="T3" i="1"/>
  <c r="T4" i="1"/>
  <c r="T5" i="1"/>
  <c r="T7" i="1"/>
  <c r="U7" i="1" s="1"/>
  <c r="T11" i="1"/>
  <c r="U11" i="1" s="1"/>
  <c r="T15" i="1"/>
  <c r="T19" i="1"/>
  <c r="T20" i="1"/>
  <c r="T21" i="1"/>
  <c r="U21" i="1" s="1"/>
  <c r="T23" i="1"/>
  <c r="U23" i="1" s="1"/>
  <c r="T27" i="1"/>
  <c r="T31" i="1"/>
  <c r="U31" i="1" s="1"/>
  <c r="V31" i="1" s="1"/>
  <c r="T35" i="1"/>
  <c r="T39" i="1"/>
  <c r="U39" i="1" s="1"/>
  <c r="T43" i="1"/>
  <c r="T47" i="1"/>
  <c r="U47" i="1" s="1"/>
  <c r="V47" i="1" s="1"/>
  <c r="T48" i="1"/>
  <c r="U48" i="1" s="1"/>
  <c r="T51" i="1"/>
  <c r="T55" i="1"/>
  <c r="T59" i="1"/>
  <c r="T60" i="1"/>
  <c r="T63" i="1"/>
  <c r="T67" i="1"/>
  <c r="T68" i="1"/>
  <c r="T69" i="1"/>
  <c r="U69" i="1" s="1"/>
  <c r="T71" i="1"/>
  <c r="U71" i="1" s="1"/>
  <c r="T75" i="1"/>
  <c r="T79" i="1"/>
  <c r="U79" i="1" s="1"/>
  <c r="V79" i="1" s="1"/>
  <c r="T83" i="1"/>
  <c r="U83" i="1" s="1"/>
  <c r="V83" i="1" s="1"/>
  <c r="T85" i="1"/>
  <c r="U85" i="1" s="1"/>
  <c r="T87" i="1"/>
  <c r="T91" i="1"/>
  <c r="U91" i="1" s="1"/>
  <c r="V91" i="1" s="1"/>
  <c r="T92" i="1"/>
  <c r="T95" i="1"/>
  <c r="T99" i="1"/>
  <c r="T100" i="1"/>
  <c r="T103" i="1"/>
  <c r="U103" i="1" s="1"/>
  <c r="T107" i="1"/>
  <c r="T111" i="1"/>
  <c r="T115" i="1"/>
  <c r="V115" i="1" s="1"/>
  <c r="T119" i="1"/>
  <c r="T123" i="1"/>
  <c r="U123" i="1" s="1"/>
  <c r="V123" i="1" s="1"/>
  <c r="T127" i="1"/>
  <c r="T131" i="1"/>
  <c r="U131" i="1" s="1"/>
  <c r="V131" i="1" s="1"/>
  <c r="T135" i="1"/>
  <c r="U135" i="1" s="1"/>
  <c r="T137" i="1"/>
  <c r="U137" i="1" s="1"/>
  <c r="T139" i="1"/>
  <c r="T143" i="1"/>
  <c r="T144" i="1"/>
  <c r="T145" i="1"/>
  <c r="T147" i="1"/>
  <c r="T151" i="1"/>
  <c r="T155" i="1"/>
  <c r="U155" i="1" s="1"/>
  <c r="V155" i="1" s="1"/>
  <c r="T156" i="1"/>
  <c r="T159" i="1"/>
  <c r="T163" i="1"/>
  <c r="T164" i="1"/>
  <c r="T167" i="1"/>
  <c r="U167" i="1" s="1"/>
  <c r="T171" i="1"/>
  <c r="T175" i="1"/>
  <c r="T176" i="1"/>
  <c r="U176" i="1" s="1"/>
  <c r="T177" i="1"/>
  <c r="T179" i="1"/>
  <c r="T183" i="1"/>
  <c r="T187" i="1"/>
  <c r="T188" i="1"/>
  <c r="T191" i="1"/>
  <c r="T195" i="1"/>
  <c r="T196" i="1"/>
  <c r="T199" i="1"/>
  <c r="U199" i="1" s="1"/>
  <c r="T203" i="1"/>
  <c r="T207" i="1"/>
  <c r="T208" i="1"/>
  <c r="T209" i="1"/>
  <c r="T211" i="1"/>
  <c r="T215" i="1"/>
  <c r="T219" i="1"/>
  <c r="U219" i="1" s="1"/>
  <c r="V219" i="1" s="1"/>
  <c r="T220" i="1"/>
  <c r="T223" i="1"/>
  <c r="U2" i="1"/>
  <c r="U3" i="1"/>
  <c r="V3" i="1" s="1"/>
  <c r="U6" i="1"/>
  <c r="V6" i="1" s="1"/>
  <c r="U10" i="1"/>
  <c r="V10" i="1" s="1"/>
  <c r="U14" i="1"/>
  <c r="U18" i="1"/>
  <c r="V18" i="1" s="1"/>
  <c r="U19" i="1"/>
  <c r="U22" i="1"/>
  <c r="V22" i="1" s="1"/>
  <c r="U26" i="1"/>
  <c r="V26" i="1" s="1"/>
  <c r="W26" i="1" s="1"/>
  <c r="X26" i="1" s="1"/>
  <c r="U30" i="1"/>
  <c r="V30" i="1" s="1"/>
  <c r="U34" i="1"/>
  <c r="U35" i="1"/>
  <c r="U38" i="1"/>
  <c r="V38" i="1" s="1"/>
  <c r="W38" i="1" s="1"/>
  <c r="X38" i="1" s="1"/>
  <c r="U42" i="1"/>
  <c r="V42" i="1" s="1"/>
  <c r="U43" i="1"/>
  <c r="U46" i="1"/>
  <c r="V46" i="1" s="1"/>
  <c r="U50" i="1"/>
  <c r="V50" i="1" s="1"/>
  <c r="U51" i="1"/>
  <c r="V51" i="1" s="1"/>
  <c r="U54" i="1"/>
  <c r="V54" i="1" s="1"/>
  <c r="U58" i="1"/>
  <c r="U59" i="1"/>
  <c r="V59" i="1" s="1"/>
  <c r="U62" i="1"/>
  <c r="V62" i="1" s="1"/>
  <c r="U66" i="1"/>
  <c r="U67" i="1"/>
  <c r="V67" i="1" s="1"/>
  <c r="U70" i="1"/>
  <c r="V70" i="1" s="1"/>
  <c r="W70" i="1" s="1"/>
  <c r="X70" i="1" s="1"/>
  <c r="U72" i="1"/>
  <c r="U74" i="1"/>
  <c r="V74" i="1" s="1"/>
  <c r="U78" i="1"/>
  <c r="U82" i="1"/>
  <c r="U86" i="1"/>
  <c r="V86" i="1" s="1"/>
  <c r="U90" i="1"/>
  <c r="V90" i="1" s="1"/>
  <c r="W90" i="1" s="1"/>
  <c r="X90" i="1" s="1"/>
  <c r="U94" i="1"/>
  <c r="V94" i="1" s="1"/>
  <c r="U98" i="1"/>
  <c r="U99" i="1"/>
  <c r="U102" i="1"/>
  <c r="U106" i="1"/>
  <c r="V106" i="1" s="1"/>
  <c r="U110" i="1"/>
  <c r="V110" i="1" s="1"/>
  <c r="U111" i="1"/>
  <c r="V111" i="1" s="1"/>
  <c r="U114" i="1"/>
  <c r="V114" i="1" s="1"/>
  <c r="W114" i="1" s="1"/>
  <c r="U115" i="1"/>
  <c r="U118" i="1"/>
  <c r="V118" i="1" s="1"/>
  <c r="U122" i="1"/>
  <c r="U126" i="1"/>
  <c r="V126" i="1" s="1"/>
  <c r="U130" i="1"/>
  <c r="U134" i="1"/>
  <c r="V134" i="1" s="1"/>
  <c r="W134" i="1" s="1"/>
  <c r="X134" i="1" s="1"/>
  <c r="U136" i="1"/>
  <c r="U138" i="1"/>
  <c r="V138" i="1" s="1"/>
  <c r="U142" i="1"/>
  <c r="U143" i="1"/>
  <c r="V143" i="1" s="1"/>
  <c r="U144" i="1"/>
  <c r="U146" i="1"/>
  <c r="U147" i="1"/>
  <c r="U150" i="1"/>
  <c r="V150" i="1" s="1"/>
  <c r="U154" i="1"/>
  <c r="V154" i="1" s="1"/>
  <c r="W154" i="1" s="1"/>
  <c r="X154" i="1" s="1"/>
  <c r="U158" i="1"/>
  <c r="V158" i="1" s="1"/>
  <c r="U162" i="1"/>
  <c r="V162" i="1" s="1"/>
  <c r="U163" i="1"/>
  <c r="V163" i="1" s="1"/>
  <c r="U166" i="1"/>
  <c r="U170" i="1"/>
  <c r="V170" i="1" s="1"/>
  <c r="U174" i="1"/>
  <c r="V174" i="1" s="1"/>
  <c r="U175" i="1"/>
  <c r="V175" i="1" s="1"/>
  <c r="U178" i="1"/>
  <c r="U179" i="1"/>
  <c r="V179" i="1" s="1"/>
  <c r="U182" i="1"/>
  <c r="V182" i="1" s="1"/>
  <c r="U186" i="1"/>
  <c r="V186" i="1" s="1"/>
  <c r="U187" i="1"/>
  <c r="V187" i="1" s="1"/>
  <c r="U190" i="1"/>
  <c r="V190" i="1" s="1"/>
  <c r="U194" i="1"/>
  <c r="U195" i="1"/>
  <c r="V195" i="1" s="1"/>
  <c r="U198" i="1"/>
  <c r="V198" i="1" s="1"/>
  <c r="W198" i="1" s="1"/>
  <c r="X198" i="1" s="1"/>
  <c r="U200" i="1"/>
  <c r="U202" i="1"/>
  <c r="V202" i="1" s="1"/>
  <c r="U206" i="1"/>
  <c r="U207" i="1"/>
  <c r="V207" i="1" s="1"/>
  <c r="U208" i="1"/>
  <c r="U210" i="1"/>
  <c r="U211" i="1"/>
  <c r="U214" i="1"/>
  <c r="V214" i="1" s="1"/>
  <c r="U218" i="1"/>
  <c r="V218" i="1" s="1"/>
  <c r="U222" i="1"/>
  <c r="V222" i="1" s="1"/>
  <c r="U226" i="1"/>
  <c r="V226" i="1" s="1"/>
  <c r="V2" i="1"/>
  <c r="W2" i="1" s="1"/>
  <c r="V7" i="1"/>
  <c r="W7" i="1" s="1"/>
  <c r="V14" i="1"/>
  <c r="V19" i="1"/>
  <c r="V23" i="1"/>
  <c r="W23" i="1" s="1"/>
  <c r="V34" i="1"/>
  <c r="V35" i="1"/>
  <c r="V43" i="1"/>
  <c r="W43" i="1" s="1"/>
  <c r="V58" i="1"/>
  <c r="W58" i="1" s="1"/>
  <c r="X58" i="1" s="1"/>
  <c r="V66" i="1"/>
  <c r="V71" i="1"/>
  <c r="W71" i="1" s="1"/>
  <c r="V78" i="1"/>
  <c r="V82" i="1"/>
  <c r="V98" i="1"/>
  <c r="W98" i="1" s="1"/>
  <c r="V99" i="1"/>
  <c r="V102" i="1"/>
  <c r="V103" i="1"/>
  <c r="W103" i="1" s="1"/>
  <c r="V122" i="1"/>
  <c r="W122" i="1" s="1"/>
  <c r="X122" i="1" s="1"/>
  <c r="V130" i="1"/>
  <c r="V135" i="1"/>
  <c r="W135" i="1" s="1"/>
  <c r="V137" i="1"/>
  <c r="W137" i="1" s="1"/>
  <c r="V142" i="1"/>
  <c r="V146" i="1"/>
  <c r="V147" i="1"/>
  <c r="V153" i="1"/>
  <c r="W153" i="1" s="1"/>
  <c r="V166" i="1"/>
  <c r="W166" i="1" s="1"/>
  <c r="X166" i="1" s="1"/>
  <c r="V178" i="1"/>
  <c r="W178" i="1" s="1"/>
  <c r="V194" i="1"/>
  <c r="V206" i="1"/>
  <c r="V210" i="1"/>
  <c r="V211" i="1"/>
  <c r="W6" i="1"/>
  <c r="X6" i="1" s="1"/>
  <c r="W34" i="1"/>
  <c r="W66" i="1"/>
  <c r="W82" i="1"/>
  <c r="W102" i="1"/>
  <c r="X102" i="1" s="1"/>
  <c r="W130" i="1"/>
  <c r="W146" i="1"/>
  <c r="W194" i="1"/>
  <c r="W214" i="1"/>
  <c r="Y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F18" i="3"/>
  <c r="F17" i="3"/>
  <c r="F16" i="3"/>
  <c r="F15" i="3"/>
  <c r="F15" i="13"/>
  <c r="G15" i="13" s="1"/>
  <c r="F14" i="13"/>
  <c r="G14" i="13" s="1"/>
  <c r="F13" i="13"/>
  <c r="G13" i="13" s="1"/>
  <c r="F12" i="13"/>
  <c r="G12" i="13" s="1"/>
  <c r="F11" i="13"/>
  <c r="G11" i="13" s="1"/>
  <c r="F10" i="13"/>
  <c r="G10" i="13" s="1"/>
  <c r="F9" i="13"/>
  <c r="G9" i="13" s="1"/>
  <c r="F8" i="13"/>
  <c r="G8" i="13" s="1"/>
  <c r="F7" i="13"/>
  <c r="G7" i="13" s="1"/>
  <c r="F6" i="13"/>
  <c r="G6" i="13" s="1"/>
  <c r="W226" i="1" l="1"/>
  <c r="X226" i="1" s="1"/>
  <c r="W50" i="1"/>
  <c r="X50" i="1" s="1"/>
  <c r="W31" i="1"/>
  <c r="X31" i="1"/>
  <c r="P53" i="1"/>
  <c r="Q53" i="1"/>
  <c r="O53" i="1"/>
  <c r="X162" i="1"/>
  <c r="W162" i="1"/>
  <c r="U133" i="1"/>
  <c r="V133" i="1" s="1"/>
  <c r="U129" i="1"/>
  <c r="V129" i="1" s="1"/>
  <c r="U121" i="1"/>
  <c r="V121" i="1" s="1"/>
  <c r="U105" i="1"/>
  <c r="V105" i="1" s="1"/>
  <c r="U101" i="1"/>
  <c r="V101" i="1" s="1"/>
  <c r="U97" i="1"/>
  <c r="V97" i="1" s="1"/>
  <c r="U89" i="1"/>
  <c r="V89" i="1" s="1"/>
  <c r="U73" i="1"/>
  <c r="V73" i="1" s="1"/>
  <c r="U65" i="1"/>
  <c r="V65" i="1" s="1"/>
  <c r="U57" i="1"/>
  <c r="V57" i="1" s="1"/>
  <c r="U41" i="1"/>
  <c r="V41" i="1" s="1"/>
  <c r="U37" i="1"/>
  <c r="V37" i="1" s="1"/>
  <c r="U33" i="1"/>
  <c r="V33" i="1" s="1"/>
  <c r="U25" i="1"/>
  <c r="V25" i="1" s="1"/>
  <c r="U17" i="1"/>
  <c r="V17" i="1" s="1"/>
  <c r="U9" i="1"/>
  <c r="V9" i="1" s="1"/>
  <c r="X18" i="1"/>
  <c r="W18" i="1"/>
  <c r="O221" i="1"/>
  <c r="Q221" i="1"/>
  <c r="L101" i="1"/>
  <c r="M101" i="1"/>
  <c r="N101" i="1" s="1"/>
  <c r="X43" i="1"/>
  <c r="V21" i="1"/>
  <c r="P161" i="1"/>
  <c r="Q161" i="1"/>
  <c r="O95" i="1"/>
  <c r="Q95" i="1"/>
  <c r="P95" i="1"/>
  <c r="O62" i="1"/>
  <c r="P62" i="1"/>
  <c r="Q62" i="1" s="1"/>
  <c r="P25" i="1"/>
  <c r="Q25" i="1" s="1"/>
  <c r="O25" i="1"/>
  <c r="P109" i="1"/>
  <c r="Q109" i="1" s="1"/>
  <c r="O109" i="1"/>
  <c r="P159" i="1"/>
  <c r="Q159" i="1" s="1"/>
  <c r="O159" i="1"/>
  <c r="L121" i="1"/>
  <c r="M121" i="1" s="1"/>
  <c r="N121" i="1" s="1"/>
  <c r="M57" i="1"/>
  <c r="N57" i="1" s="1"/>
  <c r="L57" i="1"/>
  <c r="M42" i="1"/>
  <c r="N42" i="1" s="1"/>
  <c r="L30" i="1"/>
  <c r="M30" i="1"/>
  <c r="N30" i="1" s="1"/>
  <c r="Q203" i="1"/>
  <c r="O191" i="1"/>
  <c r="P191" i="1"/>
  <c r="Q191" i="1"/>
  <c r="L9" i="1"/>
  <c r="M9" i="1"/>
  <c r="N9" i="1" s="1"/>
  <c r="W210" i="1"/>
  <c r="X210" i="1" s="1"/>
  <c r="V199" i="1"/>
  <c r="W199" i="1" s="1"/>
  <c r="V185" i="1"/>
  <c r="W185" i="1" s="1"/>
  <c r="V169" i="1"/>
  <c r="W169" i="1" s="1"/>
  <c r="X82" i="1"/>
  <c r="V39" i="1"/>
  <c r="W39" i="1" s="1"/>
  <c r="O203" i="1"/>
  <c r="P203" i="1" s="1"/>
  <c r="O143" i="1"/>
  <c r="P143" i="1"/>
  <c r="Q143" i="1"/>
  <c r="P149" i="1"/>
  <c r="Q149" i="1"/>
  <c r="P93" i="1"/>
  <c r="Q93" i="1"/>
  <c r="P31" i="1"/>
  <c r="Q31" i="1" s="1"/>
  <c r="P175" i="1"/>
  <c r="Q175" i="1"/>
  <c r="L141" i="1"/>
  <c r="M141" i="1" s="1"/>
  <c r="N141" i="1" s="1"/>
  <c r="P73" i="1"/>
  <c r="Q73" i="1" s="1"/>
  <c r="P61" i="1"/>
  <c r="Q61" i="1" s="1"/>
  <c r="O61" i="1"/>
  <c r="P17" i="1"/>
  <c r="Q17" i="1" s="1"/>
  <c r="O17" i="1"/>
  <c r="M181" i="1"/>
  <c r="N181" i="1" s="1"/>
  <c r="O127" i="1"/>
  <c r="P127" i="1"/>
  <c r="Q127" i="1" s="1"/>
  <c r="L79" i="1"/>
  <c r="M79" i="1"/>
  <c r="N79" i="1" s="1"/>
  <c r="X130" i="1"/>
  <c r="P113" i="1"/>
  <c r="Q113" i="1" s="1"/>
  <c r="O113" i="1"/>
  <c r="L94" i="1"/>
  <c r="M94" i="1"/>
  <c r="N94" i="1" s="1"/>
  <c r="L15" i="1"/>
  <c r="M15" i="1"/>
  <c r="N15" i="1" s="1"/>
  <c r="V167" i="1"/>
  <c r="W167" i="1" s="1"/>
  <c r="V69" i="1"/>
  <c r="O106" i="1"/>
  <c r="Q106" i="1"/>
  <c r="P75" i="1"/>
  <c r="Q75" i="1"/>
  <c r="O75" i="1"/>
  <c r="O14" i="1"/>
  <c r="P14" i="1"/>
  <c r="Q14" i="1"/>
  <c r="O223" i="1"/>
  <c r="P223" i="1"/>
  <c r="Q223" i="1"/>
  <c r="P5" i="1"/>
  <c r="Q5" i="1" s="1"/>
  <c r="M197" i="1"/>
  <c r="N197" i="1" s="1"/>
  <c r="M165" i="1"/>
  <c r="N165" i="1" s="1"/>
  <c r="O165" i="1" s="1"/>
  <c r="L153" i="1"/>
  <c r="M153" i="1" s="1"/>
  <c r="N153" i="1" s="1"/>
  <c r="M133" i="1"/>
  <c r="N133" i="1" s="1"/>
  <c r="M85" i="1"/>
  <c r="N85" i="1" s="1"/>
  <c r="P85" i="1" s="1"/>
  <c r="L85" i="1"/>
  <c r="M69" i="1"/>
  <c r="N69" i="1" s="1"/>
  <c r="L69" i="1"/>
  <c r="Q214" i="1"/>
  <c r="Q47" i="1"/>
  <c r="O91" i="1"/>
  <c r="O77" i="1"/>
  <c r="M126" i="1"/>
  <c r="N126" i="1" s="1"/>
  <c r="L63" i="1"/>
  <c r="M63" i="1"/>
  <c r="N63" i="1" s="1"/>
  <c r="L43" i="1"/>
  <c r="M43" i="1"/>
  <c r="N43" i="1" s="1"/>
  <c r="L27" i="1"/>
  <c r="M27" i="1"/>
  <c r="N27" i="1" s="1"/>
  <c r="Q107" i="1"/>
  <c r="Q97" i="1"/>
  <c r="Q77" i="1"/>
  <c r="Q46" i="1"/>
  <c r="O129" i="1"/>
  <c r="O97" i="1"/>
  <c r="M226" i="1"/>
  <c r="N226" i="1" s="1"/>
  <c r="M130" i="1"/>
  <c r="N130" i="1" s="1"/>
  <c r="M10" i="1"/>
  <c r="N10" i="1" s="1"/>
  <c r="L225" i="1"/>
  <c r="M225" i="1" s="1"/>
  <c r="N225" i="1" s="1"/>
  <c r="O225" i="1" s="1"/>
  <c r="L189" i="1"/>
  <c r="M189" i="1" s="1"/>
  <c r="N189" i="1" s="1"/>
  <c r="L169" i="1"/>
  <c r="M169" i="1" s="1"/>
  <c r="N169" i="1" s="1"/>
  <c r="M74" i="1"/>
  <c r="N74" i="1" s="1"/>
  <c r="M13" i="1"/>
  <c r="N13" i="1" s="1"/>
  <c r="M218" i="1"/>
  <c r="N218" i="1" s="1"/>
  <c r="L194" i="1"/>
  <c r="M194" i="1" s="1"/>
  <c r="N194" i="1" s="1"/>
  <c r="L162" i="1"/>
  <c r="M162" i="1" s="1"/>
  <c r="N162" i="1" s="1"/>
  <c r="M154" i="1"/>
  <c r="N154" i="1" s="1"/>
  <c r="L110" i="1"/>
  <c r="M110" i="1"/>
  <c r="N110" i="1" s="1"/>
  <c r="P110" i="1" s="1"/>
  <c r="M58" i="1"/>
  <c r="N58" i="1" s="1"/>
  <c r="M18" i="1"/>
  <c r="N18" i="1" s="1"/>
  <c r="L213" i="1"/>
  <c r="M213" i="1" s="1"/>
  <c r="N213" i="1" s="1"/>
  <c r="K209" i="1"/>
  <c r="L209" i="1" s="1"/>
  <c r="K193" i="1"/>
  <c r="L193" i="1" s="1"/>
  <c r="M185" i="1"/>
  <c r="N185" i="1" s="1"/>
  <c r="K177" i="1"/>
  <c r="L177" i="1"/>
  <c r="M173" i="1"/>
  <c r="N173" i="1" s="1"/>
  <c r="O173" i="1" s="1"/>
  <c r="L157" i="1"/>
  <c r="M157" i="1" s="1"/>
  <c r="N157" i="1" s="1"/>
  <c r="K145" i="1"/>
  <c r="L145" i="1" s="1"/>
  <c r="M145" i="1"/>
  <c r="N145" i="1" s="1"/>
  <c r="M137" i="1"/>
  <c r="N137" i="1" s="1"/>
  <c r="L125" i="1"/>
  <c r="M125" i="1" s="1"/>
  <c r="N125" i="1" s="1"/>
  <c r="M117" i="1"/>
  <c r="N117" i="1" s="1"/>
  <c r="M105" i="1"/>
  <c r="N105" i="1" s="1"/>
  <c r="M89" i="1"/>
  <c r="N89" i="1" s="1"/>
  <c r="K49" i="1"/>
  <c r="L49" i="1" s="1"/>
  <c r="M37" i="1"/>
  <c r="N37" i="1" s="1"/>
  <c r="L219" i="1"/>
  <c r="M219" i="1" s="1"/>
  <c r="N219" i="1" s="1"/>
  <c r="W195" i="1"/>
  <c r="X195" i="1" s="1"/>
  <c r="W158" i="1"/>
  <c r="X158" i="1" s="1"/>
  <c r="W131" i="1"/>
  <c r="X131" i="1" s="1"/>
  <c r="W94" i="1"/>
  <c r="X94" i="1" s="1"/>
  <c r="W67" i="1"/>
  <c r="X67" i="1" s="1"/>
  <c r="W222" i="1"/>
  <c r="X222" i="1" s="1"/>
  <c r="W99" i="1"/>
  <c r="X99" i="1" s="1"/>
  <c r="W62" i="1"/>
  <c r="X62" i="1" s="1"/>
  <c r="W42" i="1"/>
  <c r="X42" i="1" s="1"/>
  <c r="W3" i="1"/>
  <c r="X3" i="1"/>
  <c r="U164" i="1"/>
  <c r="V164" i="1" s="1"/>
  <c r="U75" i="1"/>
  <c r="V75" i="1" s="1"/>
  <c r="U27" i="1"/>
  <c r="V27" i="1" s="1"/>
  <c r="U20" i="1"/>
  <c r="V20" i="1" s="1"/>
  <c r="U224" i="1"/>
  <c r="V224" i="1" s="1"/>
  <c r="U212" i="1"/>
  <c r="V212" i="1" s="1"/>
  <c r="U204" i="1"/>
  <c r="V204" i="1" s="1"/>
  <c r="U192" i="1"/>
  <c r="V192" i="1" s="1"/>
  <c r="U180" i="1"/>
  <c r="V180" i="1" s="1"/>
  <c r="U172" i="1"/>
  <c r="V172" i="1" s="1"/>
  <c r="U160" i="1"/>
  <c r="V160" i="1" s="1"/>
  <c r="U148" i="1"/>
  <c r="V148" i="1" s="1"/>
  <c r="U140" i="1"/>
  <c r="V140" i="1" s="1"/>
  <c r="U116" i="1"/>
  <c r="V116" i="1" s="1"/>
  <c r="U96" i="1"/>
  <c r="V96" i="1" s="1"/>
  <c r="U64" i="1"/>
  <c r="V64" i="1" s="1"/>
  <c r="U52" i="1"/>
  <c r="V52" i="1" s="1"/>
  <c r="U32" i="1"/>
  <c r="V32" i="1" s="1"/>
  <c r="O2" i="1"/>
  <c r="P2" i="1"/>
  <c r="Q2" i="1" s="1"/>
  <c r="L211" i="1"/>
  <c r="M211" i="1" s="1"/>
  <c r="N211" i="1" s="1"/>
  <c r="L201" i="1"/>
  <c r="M201" i="1"/>
  <c r="N201" i="1" s="1"/>
  <c r="L179" i="1"/>
  <c r="M179" i="1" s="1"/>
  <c r="N179" i="1" s="1"/>
  <c r="L163" i="1"/>
  <c r="M163" i="1" s="1"/>
  <c r="N163" i="1" s="1"/>
  <c r="L115" i="1"/>
  <c r="M115" i="1"/>
  <c r="N115" i="1" s="1"/>
  <c r="L83" i="1"/>
  <c r="M83" i="1"/>
  <c r="N83" i="1" s="1"/>
  <c r="L35" i="1"/>
  <c r="M35" i="1"/>
  <c r="N35" i="1" s="1"/>
  <c r="L3" i="1"/>
  <c r="M3" i="1"/>
  <c r="N3" i="1" s="1"/>
  <c r="K220" i="1"/>
  <c r="L220" i="1"/>
  <c r="R220" i="1"/>
  <c r="K212" i="1"/>
  <c r="R212" i="1"/>
  <c r="K204" i="1"/>
  <c r="L204" i="1"/>
  <c r="R204" i="1"/>
  <c r="K192" i="1"/>
  <c r="L192" i="1" s="1"/>
  <c r="R192" i="1"/>
  <c r="K184" i="1"/>
  <c r="L184" i="1"/>
  <c r="R184" i="1"/>
  <c r="K176" i="1"/>
  <c r="R176" i="1"/>
  <c r="K168" i="1"/>
  <c r="L168" i="1"/>
  <c r="R168" i="1"/>
  <c r="K160" i="1"/>
  <c r="L160" i="1" s="1"/>
  <c r="R160" i="1"/>
  <c r="K152" i="1"/>
  <c r="L152" i="1"/>
  <c r="R152" i="1"/>
  <c r="K144" i="1"/>
  <c r="R144" i="1"/>
  <c r="K136" i="1"/>
  <c r="L136" i="1"/>
  <c r="R136" i="1"/>
  <c r="K128" i="1"/>
  <c r="L128" i="1" s="1"/>
  <c r="R128" i="1"/>
  <c r="K120" i="1"/>
  <c r="L120" i="1"/>
  <c r="R120" i="1"/>
  <c r="K112" i="1"/>
  <c r="R112" i="1"/>
  <c r="K100" i="1"/>
  <c r="L100" i="1"/>
  <c r="R100" i="1"/>
  <c r="K92" i="1"/>
  <c r="L92" i="1" s="1"/>
  <c r="R92" i="1"/>
  <c r="K84" i="1"/>
  <c r="L84" i="1" s="1"/>
  <c r="M84" i="1" s="1"/>
  <c r="N84" i="1" s="1"/>
  <c r="R84" i="1"/>
  <c r="K76" i="1"/>
  <c r="M76" i="1"/>
  <c r="N76" i="1" s="1"/>
  <c r="L76" i="1"/>
  <c r="R76" i="1"/>
  <c r="K64" i="1"/>
  <c r="L64" i="1"/>
  <c r="M64" i="1" s="1"/>
  <c r="N64" i="1" s="1"/>
  <c r="R64" i="1"/>
  <c r="K56" i="1"/>
  <c r="R56" i="1"/>
  <c r="K48" i="1"/>
  <c r="L48" i="1" s="1"/>
  <c r="M48" i="1" s="1"/>
  <c r="N48" i="1" s="1"/>
  <c r="R48" i="1"/>
  <c r="K36" i="1"/>
  <c r="L36" i="1"/>
  <c r="M36" i="1" s="1"/>
  <c r="N36" i="1" s="1"/>
  <c r="R36" i="1"/>
  <c r="K28" i="1"/>
  <c r="M28" i="1" s="1"/>
  <c r="N28" i="1" s="1"/>
  <c r="L28" i="1"/>
  <c r="R28" i="1"/>
  <c r="K20" i="1"/>
  <c r="L20" i="1" s="1"/>
  <c r="M20" i="1" s="1"/>
  <c r="N20" i="1" s="1"/>
  <c r="R20" i="1"/>
  <c r="K12" i="1"/>
  <c r="M12" i="1"/>
  <c r="N12" i="1" s="1"/>
  <c r="L12" i="1"/>
  <c r="R12" i="1"/>
  <c r="K4" i="1"/>
  <c r="L4" i="1"/>
  <c r="M4" i="1" s="1"/>
  <c r="N4" i="1" s="1"/>
  <c r="R4" i="1"/>
  <c r="X185" i="1"/>
  <c r="X153" i="1"/>
  <c r="X137" i="1"/>
  <c r="W206" i="1"/>
  <c r="X206" i="1" s="1"/>
  <c r="W179" i="1"/>
  <c r="X179" i="1" s="1"/>
  <c r="X146" i="1"/>
  <c r="W115" i="1"/>
  <c r="X115" i="1" s="1"/>
  <c r="X98" i="1"/>
  <c r="W46" i="1"/>
  <c r="X46" i="1"/>
  <c r="W219" i="1"/>
  <c r="X219" i="1"/>
  <c r="W202" i="1"/>
  <c r="X202" i="1" s="1"/>
  <c r="W182" i="1"/>
  <c r="X182" i="1" s="1"/>
  <c r="W175" i="1"/>
  <c r="X175" i="1"/>
  <c r="W155" i="1"/>
  <c r="X155" i="1"/>
  <c r="W138" i="1"/>
  <c r="X138" i="1" s="1"/>
  <c r="W118" i="1"/>
  <c r="X118" i="1" s="1"/>
  <c r="W111" i="1"/>
  <c r="X111" i="1"/>
  <c r="W91" i="1"/>
  <c r="X91" i="1"/>
  <c r="W74" i="1"/>
  <c r="X74" i="1" s="1"/>
  <c r="W54" i="1"/>
  <c r="X54" i="1" s="1"/>
  <c r="W47" i="1"/>
  <c r="X47" i="1"/>
  <c r="W10" i="1"/>
  <c r="X10" i="1" s="1"/>
  <c r="U215" i="1"/>
  <c r="V215" i="1" s="1"/>
  <c r="U183" i="1"/>
  <c r="V183" i="1" s="1"/>
  <c r="U151" i="1"/>
  <c r="V151" i="1" s="1"/>
  <c r="U127" i="1"/>
  <c r="V127" i="1" s="1"/>
  <c r="U119" i="1"/>
  <c r="V119" i="1" s="1"/>
  <c r="U81" i="1"/>
  <c r="V81" i="1" s="1"/>
  <c r="U128" i="1"/>
  <c r="V128" i="1" s="1"/>
  <c r="U108" i="1"/>
  <c r="V108" i="1" s="1"/>
  <c r="U84" i="1"/>
  <c r="V84" i="1" s="1"/>
  <c r="U76" i="1"/>
  <c r="V76" i="1" s="1"/>
  <c r="U36" i="1"/>
  <c r="V36" i="1" s="1"/>
  <c r="L222" i="1"/>
  <c r="M222" i="1" s="1"/>
  <c r="N222" i="1" s="1"/>
  <c r="L217" i="1"/>
  <c r="M217" i="1" s="1"/>
  <c r="N217" i="1" s="1"/>
  <c r="L206" i="1"/>
  <c r="M206" i="1" s="1"/>
  <c r="N206" i="1" s="1"/>
  <c r="L195" i="1"/>
  <c r="M195" i="1" s="1"/>
  <c r="N195" i="1" s="1"/>
  <c r="L190" i="1"/>
  <c r="M190" i="1" s="1"/>
  <c r="N190" i="1" s="1"/>
  <c r="L174" i="1"/>
  <c r="M174" i="1" s="1"/>
  <c r="N174" i="1" s="1"/>
  <c r="L147" i="1"/>
  <c r="M147" i="1" s="1"/>
  <c r="N147" i="1" s="1"/>
  <c r="L131" i="1"/>
  <c r="M131" i="1" s="1"/>
  <c r="N131" i="1" s="1"/>
  <c r="L99" i="1"/>
  <c r="M99" i="1" s="1"/>
  <c r="N99" i="1" s="1"/>
  <c r="L67" i="1"/>
  <c r="M67" i="1" s="1"/>
  <c r="N67" i="1" s="1"/>
  <c r="L51" i="1"/>
  <c r="M51" i="1" s="1"/>
  <c r="N51" i="1" s="1"/>
  <c r="L19" i="1"/>
  <c r="M19" i="1" s="1"/>
  <c r="N19" i="1" s="1"/>
  <c r="K224" i="1"/>
  <c r="L224" i="1" s="1"/>
  <c r="R224" i="1"/>
  <c r="K216" i="1"/>
  <c r="L216" i="1" s="1"/>
  <c r="R216" i="1"/>
  <c r="K208" i="1"/>
  <c r="L208" i="1" s="1"/>
  <c r="R208" i="1"/>
  <c r="K200" i="1"/>
  <c r="L200" i="1" s="1"/>
  <c r="R200" i="1"/>
  <c r="K196" i="1"/>
  <c r="L196" i="1" s="1"/>
  <c r="R196" i="1"/>
  <c r="K188" i="1"/>
  <c r="L188" i="1" s="1"/>
  <c r="R188" i="1"/>
  <c r="K180" i="1"/>
  <c r="L180" i="1" s="1"/>
  <c r="R180" i="1"/>
  <c r="K172" i="1"/>
  <c r="L172" i="1" s="1"/>
  <c r="R172" i="1"/>
  <c r="K164" i="1"/>
  <c r="L164" i="1" s="1"/>
  <c r="R164" i="1"/>
  <c r="K156" i="1"/>
  <c r="L156" i="1" s="1"/>
  <c r="R156" i="1"/>
  <c r="K148" i="1"/>
  <c r="L148" i="1" s="1"/>
  <c r="R148" i="1"/>
  <c r="K140" i="1"/>
  <c r="L140" i="1" s="1"/>
  <c r="R140" i="1"/>
  <c r="K132" i="1"/>
  <c r="L132" i="1" s="1"/>
  <c r="R132" i="1"/>
  <c r="K124" i="1"/>
  <c r="L124" i="1" s="1"/>
  <c r="R124" i="1"/>
  <c r="K116" i="1"/>
  <c r="L116" i="1" s="1"/>
  <c r="R116" i="1"/>
  <c r="K108" i="1"/>
  <c r="R108" i="1"/>
  <c r="K104" i="1"/>
  <c r="R104" i="1"/>
  <c r="K96" i="1"/>
  <c r="L96" i="1" s="1"/>
  <c r="R96" i="1"/>
  <c r="K88" i="1"/>
  <c r="R88" i="1"/>
  <c r="K80" i="1"/>
  <c r="L80" i="1" s="1"/>
  <c r="R80" i="1"/>
  <c r="K72" i="1"/>
  <c r="R72" i="1"/>
  <c r="K68" i="1"/>
  <c r="L68" i="1" s="1"/>
  <c r="R68" i="1"/>
  <c r="K60" i="1"/>
  <c r="R60" i="1"/>
  <c r="K52" i="1"/>
  <c r="L52" i="1" s="1"/>
  <c r="R52" i="1"/>
  <c r="K44" i="1"/>
  <c r="R44" i="1"/>
  <c r="K40" i="1"/>
  <c r="R40" i="1"/>
  <c r="K32" i="1"/>
  <c r="L32" i="1" s="1"/>
  <c r="R32" i="1"/>
  <c r="K24" i="1"/>
  <c r="R24" i="1"/>
  <c r="K16" i="1"/>
  <c r="L16" i="1" s="1"/>
  <c r="R16" i="1"/>
  <c r="K8" i="1"/>
  <c r="R8" i="1"/>
  <c r="V217" i="1"/>
  <c r="V201" i="1"/>
  <c r="X194" i="1"/>
  <c r="X178" i="1"/>
  <c r="W142" i="1"/>
  <c r="X142" i="1" s="1"/>
  <c r="W126" i="1"/>
  <c r="X126" i="1" s="1"/>
  <c r="X114" i="1"/>
  <c r="W83" i="1"/>
  <c r="X83" i="1"/>
  <c r="X66" i="1"/>
  <c r="X2" i="1"/>
  <c r="W218" i="1"/>
  <c r="X218" i="1" s="1"/>
  <c r="U223" i="1"/>
  <c r="V223" i="1" s="1"/>
  <c r="U203" i="1"/>
  <c r="V203" i="1"/>
  <c r="U191" i="1"/>
  <c r="V191" i="1" s="1"/>
  <c r="U171" i="1"/>
  <c r="V171" i="1" s="1"/>
  <c r="U159" i="1"/>
  <c r="V159" i="1" s="1"/>
  <c r="U139" i="1"/>
  <c r="V139" i="1"/>
  <c r="U132" i="1"/>
  <c r="V132" i="1" s="1"/>
  <c r="U95" i="1"/>
  <c r="V95" i="1"/>
  <c r="U87" i="1"/>
  <c r="V87" i="1" s="1"/>
  <c r="U49" i="1"/>
  <c r="V49" i="1" s="1"/>
  <c r="W147" i="1"/>
  <c r="X147" i="1" s="1"/>
  <c r="W78" i="1"/>
  <c r="X78" i="1"/>
  <c r="X34" i="1"/>
  <c r="W19" i="1"/>
  <c r="X19" i="1" s="1"/>
  <c r="W186" i="1"/>
  <c r="X186" i="1" s="1"/>
  <c r="W22" i="1"/>
  <c r="X22" i="1" s="1"/>
  <c r="U196" i="1"/>
  <c r="V196" i="1" s="1"/>
  <c r="U113" i="1"/>
  <c r="V113" i="1"/>
  <c r="U68" i="1"/>
  <c r="V68" i="1" s="1"/>
  <c r="W211" i="1"/>
  <c r="X211" i="1"/>
  <c r="W190" i="1"/>
  <c r="X190" i="1" s="1"/>
  <c r="W174" i="1"/>
  <c r="X174" i="1" s="1"/>
  <c r="W163" i="1"/>
  <c r="X163" i="1" s="1"/>
  <c r="W110" i="1"/>
  <c r="X110" i="1"/>
  <c r="W51" i="1"/>
  <c r="X51" i="1" s="1"/>
  <c r="W35" i="1"/>
  <c r="X35" i="1" s="1"/>
  <c r="W30" i="1"/>
  <c r="X30" i="1" s="1"/>
  <c r="W14" i="1"/>
  <c r="X14" i="1"/>
  <c r="X214" i="1"/>
  <c r="W207" i="1"/>
  <c r="X207" i="1" s="1"/>
  <c r="W187" i="1"/>
  <c r="X187" i="1" s="1"/>
  <c r="W170" i="1"/>
  <c r="X170" i="1" s="1"/>
  <c r="W150" i="1"/>
  <c r="X150" i="1" s="1"/>
  <c r="W143" i="1"/>
  <c r="X143" i="1" s="1"/>
  <c r="W123" i="1"/>
  <c r="X123" i="1" s="1"/>
  <c r="W106" i="1"/>
  <c r="X106" i="1" s="1"/>
  <c r="W86" i="1"/>
  <c r="X86" i="1" s="1"/>
  <c r="W79" i="1"/>
  <c r="X79" i="1" s="1"/>
  <c r="W59" i="1"/>
  <c r="X59" i="1" s="1"/>
  <c r="U16" i="1"/>
  <c r="V16" i="1" s="1"/>
  <c r="U209" i="1"/>
  <c r="V209" i="1"/>
  <c r="U177" i="1"/>
  <c r="V177" i="1" s="1"/>
  <c r="U145" i="1"/>
  <c r="V145" i="1" s="1"/>
  <c r="U107" i="1"/>
  <c r="V107" i="1" s="1"/>
  <c r="U100" i="1"/>
  <c r="V100" i="1" s="1"/>
  <c r="U63" i="1"/>
  <c r="V63" i="1" s="1"/>
  <c r="U55" i="1"/>
  <c r="V55" i="1"/>
  <c r="U15" i="1"/>
  <c r="V15" i="1" s="1"/>
  <c r="U5" i="1"/>
  <c r="V5" i="1"/>
  <c r="U225" i="1"/>
  <c r="V225" i="1" s="1"/>
  <c r="U221" i="1"/>
  <c r="V221" i="1" s="1"/>
  <c r="U213" i="1"/>
  <c r="V213" i="1" s="1"/>
  <c r="U205" i="1"/>
  <c r="V205" i="1"/>
  <c r="U197" i="1"/>
  <c r="V197" i="1" s="1"/>
  <c r="U193" i="1"/>
  <c r="V193" i="1" s="1"/>
  <c r="U189" i="1"/>
  <c r="V189" i="1" s="1"/>
  <c r="U181" i="1"/>
  <c r="V181" i="1"/>
  <c r="U173" i="1"/>
  <c r="V173" i="1" s="1"/>
  <c r="U165" i="1"/>
  <c r="V165" i="1" s="1"/>
  <c r="U161" i="1"/>
  <c r="V161" i="1" s="1"/>
  <c r="U157" i="1"/>
  <c r="V157" i="1"/>
  <c r="U149" i="1"/>
  <c r="V149" i="1" s="1"/>
  <c r="U141" i="1"/>
  <c r="V141" i="1" s="1"/>
  <c r="U125" i="1"/>
  <c r="V125" i="1" s="1"/>
  <c r="U109" i="1"/>
  <c r="V109" i="1"/>
  <c r="U93" i="1"/>
  <c r="V93" i="1" s="1"/>
  <c r="U77" i="1"/>
  <c r="V77" i="1" s="1"/>
  <c r="U61" i="1"/>
  <c r="V61" i="1" s="1"/>
  <c r="U45" i="1"/>
  <c r="V45" i="1"/>
  <c r="U29" i="1"/>
  <c r="V29" i="1" s="1"/>
  <c r="U13" i="1"/>
  <c r="V13" i="1" s="1"/>
  <c r="V208" i="1"/>
  <c r="V144" i="1"/>
  <c r="U124" i="1"/>
  <c r="V124" i="1" s="1"/>
  <c r="U60" i="1"/>
  <c r="V60" i="1" s="1"/>
  <c r="V168" i="1"/>
  <c r="V152" i="1"/>
  <c r="U44" i="1"/>
  <c r="V44" i="1" s="1"/>
  <c r="U12" i="1"/>
  <c r="V12" i="1" s="1"/>
  <c r="O186" i="1"/>
  <c r="P186" i="1" s="1"/>
  <c r="Q186" i="1"/>
  <c r="O178" i="1"/>
  <c r="P178" i="1"/>
  <c r="Q178" i="1" s="1"/>
  <c r="O110" i="1"/>
  <c r="U220" i="1"/>
  <c r="V220" i="1" s="1"/>
  <c r="U188" i="1"/>
  <c r="V188" i="1" s="1"/>
  <c r="U156" i="1"/>
  <c r="V156" i="1" s="1"/>
  <c r="V112" i="1"/>
  <c r="U92" i="1"/>
  <c r="V92" i="1" s="1"/>
  <c r="V80" i="1"/>
  <c r="V104" i="1"/>
  <c r="V40" i="1"/>
  <c r="U28" i="1"/>
  <c r="V28" i="1" s="1"/>
  <c r="V8" i="1"/>
  <c r="X199" i="1"/>
  <c r="X167" i="1"/>
  <c r="X135" i="1"/>
  <c r="X103" i="1"/>
  <c r="X71" i="1"/>
  <c r="X39" i="1"/>
  <c r="X23" i="1"/>
  <c r="X7" i="1"/>
  <c r="V11" i="1"/>
  <c r="V176" i="1"/>
  <c r="V48" i="1"/>
  <c r="V200" i="1"/>
  <c r="V136" i="1"/>
  <c r="V72" i="1"/>
  <c r="V117" i="1"/>
  <c r="V85" i="1"/>
  <c r="V53" i="1"/>
  <c r="U216" i="1"/>
  <c r="V216" i="1" s="1"/>
  <c r="U184" i="1"/>
  <c r="V184" i="1" s="1"/>
  <c r="U152" i="1"/>
  <c r="U120" i="1"/>
  <c r="V120" i="1" s="1"/>
  <c r="U88" i="1"/>
  <c r="V88" i="1" s="1"/>
  <c r="U56" i="1"/>
  <c r="V56" i="1" s="1"/>
  <c r="U24" i="1"/>
  <c r="V24" i="1" s="1"/>
  <c r="U4" i="1"/>
  <c r="V4" i="1" s="1"/>
  <c r="O210" i="1"/>
  <c r="P210" i="1" s="1"/>
  <c r="Q210" i="1"/>
  <c r="O146" i="1"/>
  <c r="P146" i="1"/>
  <c r="Q146" i="1" s="1"/>
  <c r="O138" i="1"/>
  <c r="P138" i="1"/>
  <c r="Q138" i="1" s="1"/>
  <c r="O90" i="1"/>
  <c r="P90" i="1"/>
  <c r="Q90" i="1" s="1"/>
  <c r="P81" i="1"/>
  <c r="Q81" i="1" s="1"/>
  <c r="O81" i="1"/>
  <c r="P69" i="1"/>
  <c r="Q69" i="1" s="1"/>
  <c r="O69" i="1"/>
  <c r="O50" i="1"/>
  <c r="P50" i="1"/>
  <c r="Q50" i="1" s="1"/>
  <c r="P45" i="1"/>
  <c r="Q45" i="1" s="1"/>
  <c r="O45" i="1"/>
  <c r="O38" i="1"/>
  <c r="P38" i="1"/>
  <c r="Q38" i="1" s="1"/>
  <c r="P33" i="1"/>
  <c r="Q33" i="1" s="1"/>
  <c r="O33" i="1"/>
  <c r="P41" i="1"/>
  <c r="Q41" i="1" s="1"/>
  <c r="O41" i="1"/>
  <c r="O86" i="1"/>
  <c r="P86" i="1"/>
  <c r="Q86" i="1" s="1"/>
  <c r="P173" i="1"/>
  <c r="Q173" i="1" s="1"/>
  <c r="O158" i="1"/>
  <c r="P158" i="1"/>
  <c r="Q158" i="1" s="1"/>
  <c r="O150" i="1"/>
  <c r="P150" i="1"/>
  <c r="Q150" i="1"/>
  <c r="P65" i="1"/>
  <c r="Q65" i="1" s="1"/>
  <c r="O65" i="1"/>
  <c r="O155" i="1"/>
  <c r="Q155" i="1"/>
  <c r="O123" i="1"/>
  <c r="P123" i="1"/>
  <c r="Q123" i="1"/>
  <c r="P205" i="1"/>
  <c r="O198" i="1"/>
  <c r="P198" i="1" s="1"/>
  <c r="O170" i="1"/>
  <c r="P170" i="1"/>
  <c r="Q170" i="1" s="1"/>
  <c r="O142" i="1"/>
  <c r="P142" i="1"/>
  <c r="Q142" i="1" s="1"/>
  <c r="O134" i="1"/>
  <c r="P134" i="1"/>
  <c r="Q134" i="1" s="1"/>
  <c r="O114" i="1"/>
  <c r="P114" i="1"/>
  <c r="Q114" i="1" s="1"/>
  <c r="O58" i="1"/>
  <c r="P58" i="1"/>
  <c r="Q58" i="1" s="1"/>
  <c r="O18" i="1"/>
  <c r="P18" i="1"/>
  <c r="Q18" i="1" s="1"/>
  <c r="O6" i="1"/>
  <c r="P6" i="1"/>
  <c r="Q6" i="1" s="1"/>
  <c r="O98" i="1"/>
  <c r="P98" i="1"/>
  <c r="Q98" i="1" s="1"/>
  <c r="O54" i="1"/>
  <c r="P54" i="1"/>
  <c r="Q54" i="1" s="1"/>
  <c r="O182" i="1"/>
  <c r="P182" i="1"/>
  <c r="O154" i="1"/>
  <c r="P154" i="1"/>
  <c r="Q154" i="1" s="1"/>
  <c r="O102" i="1"/>
  <c r="P102" i="1"/>
  <c r="Q102" i="1" s="1"/>
  <c r="O26" i="1"/>
  <c r="P26" i="1"/>
  <c r="Q26" i="1" s="1"/>
  <c r="O66" i="1"/>
  <c r="P66" i="1"/>
  <c r="Q66" i="1" s="1"/>
  <c r="O22" i="1"/>
  <c r="P22" i="1"/>
  <c r="Q22" i="1" s="1"/>
  <c r="P221" i="1"/>
  <c r="O202" i="1"/>
  <c r="P202" i="1" s="1"/>
  <c r="O166" i="1"/>
  <c r="P166" i="1"/>
  <c r="Q166" i="1" s="1"/>
  <c r="O130" i="1"/>
  <c r="P130" i="1"/>
  <c r="Q130" i="1" s="1"/>
  <c r="O122" i="1"/>
  <c r="P122" i="1"/>
  <c r="Q122" i="1" s="1"/>
  <c r="O82" i="1"/>
  <c r="P82" i="1"/>
  <c r="Q82" i="1" s="1"/>
  <c r="O70" i="1"/>
  <c r="P70" i="1"/>
  <c r="Q70" i="1" s="1"/>
  <c r="O118" i="1"/>
  <c r="P118" i="1"/>
  <c r="Q118" i="1" s="1"/>
  <c r="O34" i="1"/>
  <c r="P34" i="1"/>
  <c r="Q34" i="1" s="1"/>
  <c r="M215" i="1"/>
  <c r="N215" i="1" s="1"/>
  <c r="L103" i="1"/>
  <c r="M103" i="1" s="1"/>
  <c r="N103" i="1" s="1"/>
  <c r="L87" i="1"/>
  <c r="M87" i="1" s="1"/>
  <c r="N87" i="1" s="1"/>
  <c r="L71" i="1"/>
  <c r="M71" i="1" s="1"/>
  <c r="N71" i="1" s="1"/>
  <c r="L55" i="1"/>
  <c r="M55" i="1" s="1"/>
  <c r="N55" i="1" s="1"/>
  <c r="L39" i="1"/>
  <c r="M39" i="1" s="1"/>
  <c r="N39" i="1" s="1"/>
  <c r="L23" i="1"/>
  <c r="M23" i="1" s="1"/>
  <c r="N23" i="1" s="1"/>
  <c r="L7" i="1"/>
  <c r="M7" i="1" s="1"/>
  <c r="N7" i="1" s="1"/>
  <c r="L199" i="1"/>
  <c r="M199" i="1" s="1"/>
  <c r="N199" i="1" s="1"/>
  <c r="L183" i="1"/>
  <c r="M183" i="1" s="1"/>
  <c r="N183" i="1" s="1"/>
  <c r="L167" i="1"/>
  <c r="M167" i="1" s="1"/>
  <c r="N167" i="1" s="1"/>
  <c r="L151" i="1"/>
  <c r="M151" i="1" s="1"/>
  <c r="N151" i="1" s="1"/>
  <c r="L135" i="1"/>
  <c r="M135" i="1" s="1"/>
  <c r="N135" i="1" s="1"/>
  <c r="L119" i="1"/>
  <c r="M119" i="1" s="1"/>
  <c r="N119" i="1" s="1"/>
  <c r="P157" i="1" l="1"/>
  <c r="O157" i="1"/>
  <c r="Q157" i="1"/>
  <c r="W41" i="1"/>
  <c r="X41" i="1" s="1"/>
  <c r="W121" i="1"/>
  <c r="X121" i="1"/>
  <c r="O162" i="1"/>
  <c r="P162" i="1"/>
  <c r="Q162" i="1" s="1"/>
  <c r="P121" i="1"/>
  <c r="Q121" i="1" s="1"/>
  <c r="O121" i="1"/>
  <c r="W25" i="1"/>
  <c r="X25" i="1" s="1"/>
  <c r="W57" i="1"/>
  <c r="X57" i="1" s="1"/>
  <c r="W97" i="1"/>
  <c r="X97" i="1" s="1"/>
  <c r="W129" i="1"/>
  <c r="X129" i="1" s="1"/>
  <c r="P141" i="1"/>
  <c r="O141" i="1"/>
  <c r="Q141" i="1"/>
  <c r="W17" i="1"/>
  <c r="X17" i="1"/>
  <c r="W89" i="1"/>
  <c r="X89" i="1"/>
  <c r="Q194" i="1"/>
  <c r="P194" i="1"/>
  <c r="O194" i="1"/>
  <c r="P169" i="1"/>
  <c r="Q169" i="1" s="1"/>
  <c r="O169" i="1"/>
  <c r="P153" i="1"/>
  <c r="O153" i="1"/>
  <c r="Q153" i="1"/>
  <c r="W33" i="1"/>
  <c r="X33" i="1" s="1"/>
  <c r="X65" i="1"/>
  <c r="W65" i="1"/>
  <c r="X101" i="1"/>
  <c r="W101" i="1"/>
  <c r="W133" i="1"/>
  <c r="X133" i="1" s="1"/>
  <c r="O213" i="1"/>
  <c r="Q213" i="1"/>
  <c r="P213" i="1"/>
  <c r="W9" i="1"/>
  <c r="X9" i="1"/>
  <c r="W37" i="1"/>
  <c r="X37" i="1" s="1"/>
  <c r="W73" i="1"/>
  <c r="X73" i="1"/>
  <c r="W105" i="1"/>
  <c r="X105" i="1"/>
  <c r="O185" i="1"/>
  <c r="Q185" i="1"/>
  <c r="P126" i="1"/>
  <c r="Q126" i="1" s="1"/>
  <c r="O126" i="1"/>
  <c r="W69" i="1"/>
  <c r="X69" i="1" s="1"/>
  <c r="O94" i="1"/>
  <c r="P94" i="1"/>
  <c r="Q94" i="1"/>
  <c r="P9" i="1"/>
  <c r="Q9" i="1" s="1"/>
  <c r="O9" i="1"/>
  <c r="O30" i="1"/>
  <c r="P30" i="1"/>
  <c r="Q30" i="1" s="1"/>
  <c r="P57" i="1"/>
  <c r="Q57" i="1"/>
  <c r="O57" i="1"/>
  <c r="X21" i="1"/>
  <c r="W21" i="1"/>
  <c r="O85" i="1"/>
  <c r="M92" i="1"/>
  <c r="N92" i="1" s="1"/>
  <c r="M100" i="1"/>
  <c r="N100" i="1" s="1"/>
  <c r="M136" i="1"/>
  <c r="N136" i="1" s="1"/>
  <c r="O136" i="1" s="1"/>
  <c r="M168" i="1"/>
  <c r="N168" i="1" s="1"/>
  <c r="M204" i="1"/>
  <c r="N204" i="1" s="1"/>
  <c r="O219" i="1"/>
  <c r="Q219" i="1"/>
  <c r="P219" i="1"/>
  <c r="P89" i="1"/>
  <c r="Q89" i="1" s="1"/>
  <c r="O89" i="1"/>
  <c r="P137" i="1"/>
  <c r="Q137" i="1" s="1"/>
  <c r="O137" i="1"/>
  <c r="O74" i="1"/>
  <c r="P74" i="1"/>
  <c r="Q74" i="1" s="1"/>
  <c r="O10" i="1"/>
  <c r="P10" i="1"/>
  <c r="Q10" i="1" s="1"/>
  <c r="P133" i="1"/>
  <c r="Q133" i="1"/>
  <c r="O133" i="1"/>
  <c r="P125" i="1"/>
  <c r="Q125" i="1" s="1"/>
  <c r="O125" i="1"/>
  <c r="P13" i="1"/>
  <c r="Q13" i="1"/>
  <c r="O13" i="1"/>
  <c r="Q85" i="1"/>
  <c r="P165" i="1"/>
  <c r="Q165" i="1" s="1"/>
  <c r="Q225" i="1"/>
  <c r="Q110" i="1"/>
  <c r="L56" i="1"/>
  <c r="M56" i="1" s="1"/>
  <c r="N56" i="1" s="1"/>
  <c r="M128" i="1"/>
  <c r="N128" i="1" s="1"/>
  <c r="M160" i="1"/>
  <c r="N160" i="1" s="1"/>
  <c r="O160" i="1" s="1"/>
  <c r="M192" i="1"/>
  <c r="N192" i="1" s="1"/>
  <c r="P37" i="1"/>
  <c r="O37" i="1"/>
  <c r="Q37" i="1"/>
  <c r="P105" i="1"/>
  <c r="Q105" i="1" s="1"/>
  <c r="O105" i="1"/>
  <c r="P145" i="1"/>
  <c r="Q145" i="1" s="1"/>
  <c r="O145" i="1"/>
  <c r="M193" i="1"/>
  <c r="N193" i="1" s="1"/>
  <c r="O27" i="1"/>
  <c r="P27" i="1"/>
  <c r="Q27" i="1" s="1"/>
  <c r="O63" i="1"/>
  <c r="P63" i="1"/>
  <c r="Q63" i="1" s="1"/>
  <c r="O197" i="1"/>
  <c r="P197" i="1" s="1"/>
  <c r="Q197" i="1"/>
  <c r="O15" i="1"/>
  <c r="P15" i="1"/>
  <c r="Q15" i="1"/>
  <c r="O79" i="1"/>
  <c r="P79" i="1"/>
  <c r="Q79" i="1" s="1"/>
  <c r="P181" i="1"/>
  <c r="Q181" i="1" s="1"/>
  <c r="O181" i="1"/>
  <c r="O42" i="1"/>
  <c r="P42" i="1"/>
  <c r="Q42" i="1" s="1"/>
  <c r="P101" i="1"/>
  <c r="Q101" i="1" s="1"/>
  <c r="O101" i="1"/>
  <c r="M176" i="1"/>
  <c r="N176" i="1" s="1"/>
  <c r="Q176" i="1" s="1"/>
  <c r="P43" i="1"/>
  <c r="Q43" i="1"/>
  <c r="O43" i="1"/>
  <c r="P185" i="1"/>
  <c r="P225" i="1"/>
  <c r="X169" i="1"/>
  <c r="L112" i="1"/>
  <c r="M112" i="1" s="1"/>
  <c r="N112" i="1" s="1"/>
  <c r="M120" i="1"/>
  <c r="N120" i="1" s="1"/>
  <c r="P120" i="1" s="1"/>
  <c r="L144" i="1"/>
  <c r="M144" i="1" s="1"/>
  <c r="N144" i="1" s="1"/>
  <c r="M152" i="1"/>
  <c r="N152" i="1" s="1"/>
  <c r="L176" i="1"/>
  <c r="M184" i="1"/>
  <c r="N184" i="1" s="1"/>
  <c r="O184" i="1" s="1"/>
  <c r="P184" i="1" s="1"/>
  <c r="L212" i="1"/>
  <c r="M212" i="1" s="1"/>
  <c r="N212" i="1" s="1"/>
  <c r="M220" i="1"/>
  <c r="N220" i="1" s="1"/>
  <c r="M49" i="1"/>
  <c r="N49" i="1" s="1"/>
  <c r="Q117" i="1"/>
  <c r="O117" i="1"/>
  <c r="P117" i="1"/>
  <c r="M177" i="1"/>
  <c r="N177" i="1" s="1"/>
  <c r="M209" i="1"/>
  <c r="N209" i="1" s="1"/>
  <c r="O218" i="1"/>
  <c r="P218" i="1"/>
  <c r="Q218" i="1"/>
  <c r="Q189" i="1"/>
  <c r="O189" i="1"/>
  <c r="P189" i="1" s="1"/>
  <c r="O226" i="1"/>
  <c r="P226" i="1" s="1"/>
  <c r="Q226" i="1"/>
  <c r="O151" i="1"/>
  <c r="P151" i="1"/>
  <c r="Q151" i="1" s="1"/>
  <c r="W197" i="1"/>
  <c r="X197" i="1" s="1"/>
  <c r="O222" i="1"/>
  <c r="P222" i="1" s="1"/>
  <c r="Q222" i="1"/>
  <c r="O20" i="1"/>
  <c r="P20" i="1"/>
  <c r="Q20" i="1" s="1"/>
  <c r="O84" i="1"/>
  <c r="P84" i="1"/>
  <c r="Q84" i="1" s="1"/>
  <c r="O168" i="1"/>
  <c r="P168" i="1"/>
  <c r="Q168" i="1"/>
  <c r="O204" i="1"/>
  <c r="P204" i="1" s="1"/>
  <c r="Q204" i="1"/>
  <c r="O179" i="1"/>
  <c r="P179" i="1"/>
  <c r="Q179" i="1" s="1"/>
  <c r="W64" i="1"/>
  <c r="X64" i="1"/>
  <c r="W148" i="1"/>
  <c r="X148" i="1"/>
  <c r="W192" i="1"/>
  <c r="X192" i="1"/>
  <c r="W20" i="1"/>
  <c r="X20" i="1"/>
  <c r="W164" i="1"/>
  <c r="X164" i="1"/>
  <c r="O167" i="1"/>
  <c r="P167" i="1"/>
  <c r="Q167" i="1" s="1"/>
  <c r="W28" i="1"/>
  <c r="X28" i="1" s="1"/>
  <c r="W44" i="1"/>
  <c r="X44" i="1" s="1"/>
  <c r="W125" i="1"/>
  <c r="X125" i="1" s="1"/>
  <c r="W189" i="1"/>
  <c r="X189" i="1" s="1"/>
  <c r="W63" i="1"/>
  <c r="X63" i="1" s="1"/>
  <c r="W16" i="1"/>
  <c r="X16" i="1" s="1"/>
  <c r="W196" i="1"/>
  <c r="X196" i="1" s="1"/>
  <c r="W223" i="1"/>
  <c r="X223" i="1" s="1"/>
  <c r="O19" i="1"/>
  <c r="P19" i="1"/>
  <c r="Q19" i="1" s="1"/>
  <c r="O174" i="1"/>
  <c r="P174" i="1"/>
  <c r="Q174" i="1" s="1"/>
  <c r="W36" i="1"/>
  <c r="X36" i="1" s="1"/>
  <c r="W128" i="1"/>
  <c r="X128" i="1" s="1"/>
  <c r="O4" i="1"/>
  <c r="P4" i="1"/>
  <c r="Q4" i="1" s="1"/>
  <c r="P64" i="1"/>
  <c r="Q64" i="1" s="1"/>
  <c r="O64" i="1"/>
  <c r="O128" i="1"/>
  <c r="P128" i="1"/>
  <c r="Q128" i="1" s="1"/>
  <c r="O192" i="1"/>
  <c r="P192" i="1" s="1"/>
  <c r="Q192" i="1"/>
  <c r="W96" i="1"/>
  <c r="X96" i="1" s="1"/>
  <c r="W160" i="1"/>
  <c r="X160" i="1" s="1"/>
  <c r="W204" i="1"/>
  <c r="X204" i="1" s="1"/>
  <c r="W27" i="1"/>
  <c r="X27" i="1" s="1"/>
  <c r="W24" i="1"/>
  <c r="X24" i="1" s="1"/>
  <c r="W12" i="1"/>
  <c r="X12" i="1"/>
  <c r="W87" i="1"/>
  <c r="X87" i="1"/>
  <c r="O99" i="1"/>
  <c r="P99" i="1"/>
  <c r="Q99" i="1" s="1"/>
  <c r="W108" i="1"/>
  <c r="X108" i="1" s="1"/>
  <c r="Q100" i="1"/>
  <c r="P100" i="1"/>
  <c r="O100" i="1"/>
  <c r="O119" i="1"/>
  <c r="P119" i="1"/>
  <c r="Q119" i="1" s="1"/>
  <c r="O183" i="1"/>
  <c r="P183" i="1" s="1"/>
  <c r="Q183" i="1"/>
  <c r="W88" i="1"/>
  <c r="X88" i="1" s="1"/>
  <c r="W216" i="1"/>
  <c r="X216" i="1" s="1"/>
  <c r="W156" i="1"/>
  <c r="X156" i="1" s="1"/>
  <c r="W93" i="1"/>
  <c r="X93" i="1" s="1"/>
  <c r="W173" i="1"/>
  <c r="X173" i="1" s="1"/>
  <c r="W225" i="1"/>
  <c r="X225" i="1" s="1"/>
  <c r="W100" i="1"/>
  <c r="X100" i="1"/>
  <c r="W177" i="1"/>
  <c r="X177" i="1"/>
  <c r="W68" i="1"/>
  <c r="X68" i="1"/>
  <c r="W191" i="1"/>
  <c r="X191" i="1"/>
  <c r="O51" i="1"/>
  <c r="P51" i="1"/>
  <c r="Q51" i="1" s="1"/>
  <c r="O190" i="1"/>
  <c r="P190" i="1" s="1"/>
  <c r="Q190" i="1"/>
  <c r="W76" i="1"/>
  <c r="X76" i="1"/>
  <c r="O48" i="1"/>
  <c r="P48" i="1"/>
  <c r="Q48" i="1" s="1"/>
  <c r="O120" i="1"/>
  <c r="P152" i="1"/>
  <c r="Q152" i="1"/>
  <c r="O152" i="1"/>
  <c r="O220" i="1"/>
  <c r="P220" i="1" s="1"/>
  <c r="Q220" i="1"/>
  <c r="W32" i="1"/>
  <c r="X32" i="1" s="1"/>
  <c r="W116" i="1"/>
  <c r="X116" i="1" s="1"/>
  <c r="W172" i="1"/>
  <c r="X172" i="1" s="1"/>
  <c r="W212" i="1"/>
  <c r="X212" i="1" s="1"/>
  <c r="W220" i="1"/>
  <c r="X220" i="1" s="1"/>
  <c r="W29" i="1"/>
  <c r="X29" i="1" s="1"/>
  <c r="W149" i="1"/>
  <c r="X149" i="1" s="1"/>
  <c r="O135" i="1"/>
  <c r="P135" i="1"/>
  <c r="Q135" i="1" s="1"/>
  <c r="O199" i="1"/>
  <c r="P199" i="1" s="1"/>
  <c r="Q199" i="1"/>
  <c r="W4" i="1"/>
  <c r="X4" i="1"/>
  <c r="W188" i="1"/>
  <c r="X188" i="1"/>
  <c r="W124" i="1"/>
  <c r="X124" i="1"/>
  <c r="W61" i="1"/>
  <c r="X61" i="1" s="1"/>
  <c r="W161" i="1"/>
  <c r="X161" i="1" s="1"/>
  <c r="W213" i="1"/>
  <c r="X213" i="1" s="1"/>
  <c r="W107" i="1"/>
  <c r="X107" i="1" s="1"/>
  <c r="W159" i="1"/>
  <c r="X159" i="1" s="1"/>
  <c r="O67" i="1"/>
  <c r="P67" i="1"/>
  <c r="Q67" i="1" s="1"/>
  <c r="Q217" i="1"/>
  <c r="O217" i="1"/>
  <c r="P217" i="1" s="1"/>
  <c r="W84" i="1"/>
  <c r="X84" i="1"/>
  <c r="P36" i="1"/>
  <c r="Q36" i="1" s="1"/>
  <c r="O36" i="1"/>
  <c r="P176" i="1"/>
  <c r="O163" i="1"/>
  <c r="P163" i="1"/>
  <c r="Q163" i="1" s="1"/>
  <c r="O211" i="1"/>
  <c r="Q211" i="1"/>
  <c r="P211" i="1"/>
  <c r="W52" i="1"/>
  <c r="X52" i="1" s="1"/>
  <c r="W140" i="1"/>
  <c r="X140" i="1" s="1"/>
  <c r="W180" i="1"/>
  <c r="X180" i="1" s="1"/>
  <c r="W224" i="1"/>
  <c r="X224" i="1" s="1"/>
  <c r="O55" i="1"/>
  <c r="P55" i="1"/>
  <c r="Q55" i="1" s="1"/>
  <c r="W120" i="1"/>
  <c r="X120" i="1" s="1"/>
  <c r="W15" i="1"/>
  <c r="X15" i="1" s="1"/>
  <c r="W81" i="1"/>
  <c r="X81" i="1" s="1"/>
  <c r="O115" i="1"/>
  <c r="P115" i="1"/>
  <c r="Q115" i="1"/>
  <c r="W75" i="1"/>
  <c r="X75" i="1"/>
  <c r="W53" i="1"/>
  <c r="X53" i="1"/>
  <c r="W136" i="1"/>
  <c r="X136" i="1"/>
  <c r="W176" i="1"/>
  <c r="X176" i="1"/>
  <c r="W184" i="1"/>
  <c r="X184" i="1"/>
  <c r="W112" i="1"/>
  <c r="X112" i="1"/>
  <c r="W168" i="1"/>
  <c r="X168" i="1"/>
  <c r="W13" i="1"/>
  <c r="X13" i="1"/>
  <c r="W45" i="1"/>
  <c r="X45" i="1" s="1"/>
  <c r="W77" i="1"/>
  <c r="X77" i="1" s="1"/>
  <c r="W109" i="1"/>
  <c r="X109" i="1" s="1"/>
  <c r="W141" i="1"/>
  <c r="X141" i="1" s="1"/>
  <c r="W157" i="1"/>
  <c r="X157" i="1" s="1"/>
  <c r="W165" i="1"/>
  <c r="X165" i="1" s="1"/>
  <c r="W181" i="1"/>
  <c r="X181" i="1" s="1"/>
  <c r="W193" i="1"/>
  <c r="X193" i="1" s="1"/>
  <c r="W205" i="1"/>
  <c r="X205" i="1" s="1"/>
  <c r="W221" i="1"/>
  <c r="X221" i="1" s="1"/>
  <c r="W5" i="1"/>
  <c r="X5" i="1"/>
  <c r="W55" i="1"/>
  <c r="X55" i="1"/>
  <c r="W145" i="1"/>
  <c r="X145" i="1"/>
  <c r="W209" i="1"/>
  <c r="X209" i="1"/>
  <c r="W49" i="1"/>
  <c r="X49" i="1"/>
  <c r="W95" i="1"/>
  <c r="X95" i="1"/>
  <c r="W139" i="1"/>
  <c r="X139" i="1"/>
  <c r="W171" i="1"/>
  <c r="X171" i="1"/>
  <c r="W203" i="1"/>
  <c r="X203" i="1"/>
  <c r="L60" i="1"/>
  <c r="M60" i="1" s="1"/>
  <c r="N60" i="1" s="1"/>
  <c r="O23" i="1"/>
  <c r="P23" i="1"/>
  <c r="Q23" i="1"/>
  <c r="W72" i="1"/>
  <c r="X72" i="1"/>
  <c r="W92" i="1"/>
  <c r="X92" i="1"/>
  <c r="W152" i="1"/>
  <c r="X152" i="1"/>
  <c r="W208" i="1"/>
  <c r="X208" i="1"/>
  <c r="W132" i="1"/>
  <c r="X132" i="1"/>
  <c r="O206" i="1"/>
  <c r="P206" i="1"/>
  <c r="Q206" i="1"/>
  <c r="W183" i="1"/>
  <c r="X183" i="1" s="1"/>
  <c r="O28" i="1"/>
  <c r="P28" i="1"/>
  <c r="Q28" i="1" s="1"/>
  <c r="O92" i="1"/>
  <c r="P92" i="1"/>
  <c r="Q92" i="1" s="1"/>
  <c r="O39" i="1"/>
  <c r="P39" i="1"/>
  <c r="Q39" i="1" s="1"/>
  <c r="O71" i="1"/>
  <c r="P71" i="1"/>
  <c r="Q71" i="1" s="1"/>
  <c r="O215" i="1"/>
  <c r="P215" i="1" s="1"/>
  <c r="Q215" i="1"/>
  <c r="W85" i="1"/>
  <c r="X85" i="1" s="1"/>
  <c r="W11" i="1"/>
  <c r="X11" i="1" s="1"/>
  <c r="W40" i="1"/>
  <c r="X40" i="1" s="1"/>
  <c r="W113" i="1"/>
  <c r="X113" i="1"/>
  <c r="W201" i="1"/>
  <c r="X201" i="1"/>
  <c r="L8" i="1"/>
  <c r="M8" i="1" s="1"/>
  <c r="N8" i="1" s="1"/>
  <c r="M16" i="1"/>
  <c r="N16" i="1" s="1"/>
  <c r="L24" i="1"/>
  <c r="M24" i="1" s="1"/>
  <c r="N24" i="1" s="1"/>
  <c r="M32" i="1"/>
  <c r="N32" i="1" s="1"/>
  <c r="L40" i="1"/>
  <c r="M40" i="1" s="1"/>
  <c r="N40" i="1" s="1"/>
  <c r="L44" i="1"/>
  <c r="M44" i="1" s="1"/>
  <c r="N44" i="1" s="1"/>
  <c r="M52" i="1"/>
  <c r="N52" i="1" s="1"/>
  <c r="M68" i="1"/>
  <c r="N68" i="1" s="1"/>
  <c r="L72" i="1"/>
  <c r="M72" i="1" s="1"/>
  <c r="N72" i="1" s="1"/>
  <c r="L88" i="1"/>
  <c r="M88" i="1" s="1"/>
  <c r="N88" i="1" s="1"/>
  <c r="M96" i="1"/>
  <c r="N96" i="1" s="1"/>
  <c r="L104" i="1"/>
  <c r="M104" i="1" s="1"/>
  <c r="N104" i="1" s="1"/>
  <c r="L108" i="1"/>
  <c r="M108" i="1" s="1"/>
  <c r="N108" i="1" s="1"/>
  <c r="M116" i="1"/>
  <c r="N116" i="1" s="1"/>
  <c r="M124" i="1"/>
  <c r="N124" i="1" s="1"/>
  <c r="M132" i="1"/>
  <c r="N132" i="1" s="1"/>
  <c r="M140" i="1"/>
  <c r="N140" i="1" s="1"/>
  <c r="M148" i="1"/>
  <c r="N148" i="1" s="1"/>
  <c r="M156" i="1"/>
  <c r="N156" i="1" s="1"/>
  <c r="M164" i="1"/>
  <c r="N164" i="1" s="1"/>
  <c r="M172" i="1"/>
  <c r="N172" i="1" s="1"/>
  <c r="M188" i="1"/>
  <c r="N188" i="1" s="1"/>
  <c r="M196" i="1"/>
  <c r="N196" i="1" s="1"/>
  <c r="M200" i="1"/>
  <c r="N200" i="1" s="1"/>
  <c r="M208" i="1"/>
  <c r="N208" i="1" s="1"/>
  <c r="M216" i="1"/>
  <c r="N216" i="1" s="1"/>
  <c r="M224" i="1"/>
  <c r="N224" i="1" s="1"/>
  <c r="O131" i="1"/>
  <c r="P131" i="1"/>
  <c r="Q131" i="1" s="1"/>
  <c r="O195" i="1"/>
  <c r="P195" i="1" s="1"/>
  <c r="Q195" i="1"/>
  <c r="W119" i="1"/>
  <c r="X119" i="1" s="1"/>
  <c r="W151" i="1"/>
  <c r="X151" i="1" s="1"/>
  <c r="W215" i="1"/>
  <c r="X215" i="1" s="1"/>
  <c r="O3" i="1"/>
  <c r="P3" i="1"/>
  <c r="Q3" i="1" s="1"/>
  <c r="O83" i="1"/>
  <c r="P83" i="1"/>
  <c r="Q83" i="1" s="1"/>
  <c r="Q201" i="1"/>
  <c r="O201" i="1"/>
  <c r="P201" i="1" s="1"/>
  <c r="O87" i="1"/>
  <c r="P87" i="1"/>
  <c r="Q87" i="1" s="1"/>
  <c r="W48" i="1"/>
  <c r="X48" i="1" s="1"/>
  <c r="W60" i="1"/>
  <c r="X60" i="1" s="1"/>
  <c r="O147" i="1"/>
  <c r="P147" i="1"/>
  <c r="Q147" i="1" s="1"/>
  <c r="W127" i="1"/>
  <c r="X127" i="1" s="1"/>
  <c r="P12" i="1"/>
  <c r="Q12" i="1" s="1"/>
  <c r="O12" i="1"/>
  <c r="Q76" i="1"/>
  <c r="P76" i="1"/>
  <c r="O76" i="1"/>
  <c r="O35" i="1"/>
  <c r="P35" i="1"/>
  <c r="Q35" i="1" s="1"/>
  <c r="O7" i="1"/>
  <c r="P7" i="1"/>
  <c r="Q7" i="1" s="1"/>
  <c r="O103" i="1"/>
  <c r="P103" i="1"/>
  <c r="Q103" i="1" s="1"/>
  <c r="X200" i="1"/>
  <c r="W200" i="1"/>
  <c r="W80" i="1"/>
  <c r="X80" i="1" s="1"/>
  <c r="W56" i="1"/>
  <c r="X56" i="1" s="1"/>
  <c r="M80" i="1"/>
  <c r="N80" i="1" s="1"/>
  <c r="M180" i="1"/>
  <c r="N180" i="1" s="1"/>
  <c r="W117" i="1"/>
  <c r="X117" i="1" s="1"/>
  <c r="W8" i="1"/>
  <c r="X8" i="1" s="1"/>
  <c r="W104" i="1"/>
  <c r="X104" i="1" s="1"/>
  <c r="W144" i="1"/>
  <c r="X144" i="1" s="1"/>
  <c r="W217" i="1"/>
  <c r="X217" i="1" s="1"/>
  <c r="O112" i="1" l="1"/>
  <c r="P112" i="1"/>
  <c r="Q112" i="1" s="1"/>
  <c r="O56" i="1"/>
  <c r="P56" i="1"/>
  <c r="Q56" i="1" s="1"/>
  <c r="O212" i="1"/>
  <c r="P212" i="1" s="1"/>
  <c r="Q212" i="1"/>
  <c r="O144" i="1"/>
  <c r="Q144" i="1"/>
  <c r="P144" i="1"/>
  <c r="O176" i="1"/>
  <c r="Q184" i="1"/>
  <c r="P160" i="1"/>
  <c r="Q160" i="1" s="1"/>
  <c r="P136" i="1"/>
  <c r="Q136" i="1" s="1"/>
  <c r="P177" i="1"/>
  <c r="O177" i="1"/>
  <c r="Q177" i="1"/>
  <c r="P49" i="1"/>
  <c r="O49" i="1"/>
  <c r="Q49" i="1"/>
  <c r="O193" i="1"/>
  <c r="P193" i="1" s="1"/>
  <c r="Q193" i="1"/>
  <c r="Q120" i="1"/>
  <c r="Q209" i="1"/>
  <c r="O209" i="1"/>
  <c r="P209" i="1" s="1"/>
  <c r="P24" i="1"/>
  <c r="Q24" i="1" s="1"/>
  <c r="O24" i="1"/>
  <c r="O60" i="1"/>
  <c r="P60" i="1"/>
  <c r="Q60" i="1" s="1"/>
  <c r="Q104" i="1"/>
  <c r="O104" i="1"/>
  <c r="P104" i="1"/>
  <c r="P88" i="1"/>
  <c r="Q88" i="1" s="1"/>
  <c r="O88" i="1"/>
  <c r="O44" i="1"/>
  <c r="P44" i="1"/>
  <c r="Q44" i="1" s="1"/>
  <c r="Q72" i="1"/>
  <c r="O72" i="1"/>
  <c r="P72" i="1"/>
  <c r="O40" i="1"/>
  <c r="P40" i="1"/>
  <c r="Q40" i="1" s="1"/>
  <c r="P8" i="1"/>
  <c r="Q8" i="1" s="1"/>
  <c r="O8" i="1"/>
  <c r="Q80" i="1"/>
  <c r="P80" i="1"/>
  <c r="O80" i="1"/>
  <c r="P148" i="1"/>
  <c r="Q148" i="1" s="1"/>
  <c r="O148" i="1"/>
  <c r="O208" i="1"/>
  <c r="P208" i="1" s="1"/>
  <c r="Q208" i="1"/>
  <c r="P172" i="1"/>
  <c r="Q172" i="1" s="1"/>
  <c r="O172" i="1"/>
  <c r="O140" i="1"/>
  <c r="P140" i="1"/>
  <c r="Q140" i="1" s="1"/>
  <c r="O216" i="1"/>
  <c r="P216" i="1" s="1"/>
  <c r="Q216" i="1"/>
  <c r="O116" i="1"/>
  <c r="P116" i="1"/>
  <c r="Q116" i="1" s="1"/>
  <c r="O200" i="1"/>
  <c r="P200" i="1" s="1"/>
  <c r="Q200" i="1"/>
  <c r="P164" i="1"/>
  <c r="Q164" i="1" s="1"/>
  <c r="O164" i="1"/>
  <c r="O132" i="1"/>
  <c r="P132" i="1"/>
  <c r="Q132" i="1" s="1"/>
  <c r="O68" i="1"/>
  <c r="P68" i="1"/>
  <c r="Q68" i="1" s="1"/>
  <c r="O32" i="1"/>
  <c r="P32" i="1"/>
  <c r="Q32" i="1" s="1"/>
  <c r="O188" i="1"/>
  <c r="P188" i="1" s="1"/>
  <c r="Q188" i="1"/>
  <c r="Q16" i="1"/>
  <c r="P16" i="1"/>
  <c r="O16" i="1"/>
  <c r="O108" i="1"/>
  <c r="P108" i="1"/>
  <c r="Q108" i="1" s="1"/>
  <c r="P180" i="1"/>
  <c r="Q180" i="1"/>
  <c r="O180" i="1"/>
  <c r="P224" i="1"/>
  <c r="O224" i="1"/>
  <c r="Q224" i="1"/>
  <c r="O196" i="1"/>
  <c r="P196" i="1" s="1"/>
  <c r="Q196" i="1"/>
  <c r="P156" i="1"/>
  <c r="Q156" i="1" s="1"/>
  <c r="O156" i="1"/>
  <c r="O124" i="1"/>
  <c r="P124" i="1"/>
  <c r="Q124" i="1" s="1"/>
  <c r="O96" i="1"/>
  <c r="P96" i="1"/>
  <c r="Q96" i="1" s="1"/>
  <c r="O52" i="1"/>
  <c r="P52" i="1"/>
  <c r="Q52" i="1" s="1"/>
</calcChain>
</file>

<file path=xl/sharedStrings.xml><?xml version="1.0" encoding="utf-8"?>
<sst xmlns="http://schemas.openxmlformats.org/spreadsheetml/2006/main" count="1214" uniqueCount="96">
  <si>
    <t>test</t>
  </si>
  <si>
    <t>corpus</t>
  </si>
  <si>
    <t>test-allvar</t>
  </si>
  <si>
    <t>operation-idx</t>
  </si>
  <si>
    <t>operation</t>
  </si>
  <si>
    <t>sut</t>
  </si>
  <si>
    <t>sut-platform</t>
  </si>
  <si>
    <t>sut-cfa-level</t>
  </si>
  <si>
    <t>sut-cfa-sharing</t>
  </si>
  <si>
    <t>corpus-allvar</t>
  </si>
  <si>
    <t>corpus-varsuffix</t>
  </si>
  <si>
    <t>corpus-nstrs</t>
  </si>
  <si>
    <t>corpus-varsuffix2</t>
  </si>
  <si>
    <t>corpus-meanlen</t>
  </si>
  <si>
    <t>corpus-runid</t>
  </si>
  <si>
    <t>Column Labels</t>
  </si>
  <si>
    <t>Row Labels</t>
  </si>
  <si>
    <t>run</t>
  </si>
  <si>
    <t>concatsPerReset</t>
  </si>
  <si>
    <t>execTimeActualSec</t>
  </si>
  <si>
    <t>corpusMeanLenChars</t>
  </si>
  <si>
    <t>concatDoneActualCount</t>
  </si>
  <si>
    <t>ops-per-sec</t>
  </si>
  <si>
    <t>op-duration</t>
  </si>
  <si>
    <t>Average of op-duration</t>
  </si>
  <si>
    <t>corpus-100-1-1.txt</t>
  </si>
  <si>
    <t>corpus-100-10-1.txt</t>
  </si>
  <si>
    <t>corpus-100-2-1.txt</t>
  </si>
  <si>
    <t>corpus-100-20-1.txt</t>
  </si>
  <si>
    <t>corpus-100-5-1.txt</t>
  </si>
  <si>
    <t>corpusItemCount</t>
  </si>
  <si>
    <t>test@corpus</t>
  </si>
  <si>
    <t>op-duration-observed</t>
  </si>
  <si>
    <t>op-duration-baseline</t>
  </si>
  <si>
    <t>rel-duration</t>
  </si>
  <si>
    <t>peq</t>
  </si>
  <si>
    <t>test-conformed</t>
  </si>
  <si>
    <t>suffix-cfa-sharing-alloc</t>
  </si>
  <si>
    <t>op-alloc</t>
  </si>
  <si>
    <t>cfa-ll-share-reuse</t>
  </si>
  <si>
    <t>cfa-ll-share-fresh</t>
  </si>
  <si>
    <t>cfa-ll-noshare-reuse</t>
  </si>
  <si>
    <t>(All)</t>
  </si>
  <si>
    <t>corpus-100-100-1.txt</t>
  </si>
  <si>
    <t>corpus-100-50-1.txt</t>
  </si>
  <si>
    <t>corpus-100-200-1.txt</t>
  </si>
  <si>
    <t>corpus-100-500-1.txt</t>
  </si>
  <si>
    <t>cfa-ll-noshare-fresh</t>
  </si>
  <si>
    <t>(Multiple Items)</t>
  </si>
  <si>
    <t>perfexp-cfa-peq-ll-noshare-fresh</t>
  </si>
  <si>
    <t>perfexp-cfa-pbv-ll-share-na</t>
  </si>
  <si>
    <t>xxx</t>
  </si>
  <si>
    <t>perfexp-cfa-pbv-ll-noshare-na</t>
  </si>
  <si>
    <t>perfexp-stl-pbv-na-na-na</t>
  </si>
  <si>
    <t>cfa-ll-noshare-na</t>
  </si>
  <si>
    <t>stl-na-na-na</t>
  </si>
  <si>
    <t>pbv</t>
  </si>
  <si>
    <t>cfa-ll-share-na</t>
  </si>
  <si>
    <t>perfexp-cfa-pbv-hl-share-na</t>
  </si>
  <si>
    <t>perfexp-cfa-pbv-hl-noshare-na</t>
  </si>
  <si>
    <t>perfexp-stl-pta-na-na-reuse</t>
  </si>
  <si>
    <t>perfexp-stl-pta-na-na-fresh</t>
  </si>
  <si>
    <t>perfexp-stl-peq-na-na-reuse</t>
  </si>
  <si>
    <t>perfexp-stl-peq-na-na-fresh</t>
  </si>
  <si>
    <t>perfexp-cfa-pta-hl-share-reuse</t>
  </si>
  <si>
    <t>perfexp-cfa-pta-hl-share-fresh</t>
  </si>
  <si>
    <t>perfexp-cfa-pta-hl-noshare-reuse</t>
  </si>
  <si>
    <t>perfexp-cfa-pta-hl-noshare-fresh</t>
  </si>
  <si>
    <t>perfexp-cfa-pta-ll-share-reuse</t>
  </si>
  <si>
    <t>perfexp-cfa-pta-ll-share-fresh</t>
  </si>
  <si>
    <t>perfexp-cfa-pta-ll-noshare-reuse</t>
  </si>
  <si>
    <t>perfexp-cfa-pta-ll-noshare-fresh</t>
  </si>
  <si>
    <t>perfexp-cfa-peq-hl-share-reuse</t>
  </si>
  <si>
    <t>perfexp-cfa-peq-hl-share-fresh</t>
  </si>
  <si>
    <t>perfexp-cfa-peq-hl-noshare-reuse</t>
  </si>
  <si>
    <t>perfexp-cfa-peq-hl-noshare-fresh</t>
  </si>
  <si>
    <t>perfexp-cfa-peq-ll-share-reuse</t>
  </si>
  <si>
    <t>perfexp-cfa-peq-ll-share-fresh</t>
  </si>
  <si>
    <t>perfexp-cfa-peq-ll-noshare-reuse</t>
  </si>
  <si>
    <t>stl-na-na-reuse</t>
  </si>
  <si>
    <t>stl-na-na-fresh</t>
  </si>
  <si>
    <t>hl</t>
  </si>
  <si>
    <t>ll</t>
  </si>
  <si>
    <t>pta</t>
  </si>
  <si>
    <t>cfa</t>
  </si>
  <si>
    <t>noshare</t>
  </si>
  <si>
    <t>share</t>
  </si>
  <si>
    <t>na</t>
  </si>
  <si>
    <t>fresh</t>
  </si>
  <si>
    <t>reuse</t>
  </si>
  <si>
    <t>Sum of op-duration</t>
  </si>
  <si>
    <t>Delta</t>
  </si>
  <si>
    <t>Slowdown</t>
  </si>
  <si>
    <t>measurement-2022-02-23--13-15-42.csv</t>
  </si>
  <si>
    <t>stlhi/cfa</t>
  </si>
  <si>
    <t>cfa/stllo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</si>
</sst>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\+#.0%;\-#.0%;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Border="1"/>
    <xf numFmtId="0" fontId="0" fillId="2" borderId="1" xfId="0" applyFill="1" applyBorder="1"/>
    <xf numFmtId="0" fontId="3" fillId="2" borderId="1" xfId="0" applyFont="1" applyFill="1" applyBorder="1"/>
    <xf numFmtId="0" fontId="3" fillId="0" borderId="3" xfId="0" applyFont="1" applyFill="1" applyBorder="1"/>
    <xf numFmtId="165" fontId="3" fillId="0" borderId="3" xfId="1" applyNumberFormat="1" applyFont="1" applyFill="1" applyBorder="1"/>
    <xf numFmtId="165" fontId="0" fillId="0" borderId="0" xfId="1" applyNumberFormat="1" applyFont="1"/>
    <xf numFmtId="0" fontId="3" fillId="0" borderId="4" xfId="0" applyFont="1" applyFill="1" applyBorder="1"/>
    <xf numFmtId="164" fontId="0" fillId="0" borderId="0" xfId="1" applyNumberFormat="1" applyFont="1"/>
    <xf numFmtId="164" fontId="3" fillId="0" borderId="2" xfId="0" applyNumberFormat="1" applyFont="1" applyFill="1" applyBorder="1"/>
    <xf numFmtId="164" fontId="0" fillId="0" borderId="0" xfId="0" applyNumberFormat="1" applyFill="1"/>
    <xf numFmtId="0" fontId="0" fillId="0" borderId="0" xfId="0" applyFill="1"/>
    <xf numFmtId="0" fontId="0" fillId="0" borderId="5" xfId="0" applyBorder="1"/>
    <xf numFmtId="0" fontId="0" fillId="0" borderId="0" xfId="0" applyAlignment="1">
      <alignment horizontal="right"/>
    </xf>
    <xf numFmtId="9" fontId="0" fillId="0" borderId="0" xfId="1" applyFont="1"/>
    <xf numFmtId="166" fontId="0" fillId="0" borderId="1" xfId="2" applyNumberFormat="1" applyFont="1" applyBorder="1"/>
    <xf numFmtId="2" fontId="0" fillId="0" borderId="0" xfId="0" applyNumberFormat="1"/>
  </cellXfs>
  <cellStyles count="3">
    <cellStyle name="Comma" xfId="2" builtinId="3"/>
    <cellStyle name="Normal" xfId="0" builtinId="0"/>
    <cellStyle name="Percent" xfId="1" builtinId="5"/>
  </cellStyles>
  <dxfs count="39">
    <dxf>
      <numFmt numFmtId="164" formatCode="0.0"/>
    </dxf>
    <dxf>
      <numFmt numFmtId="165" formatCode="\+#.0%;\-#.0%;"/>
    </dxf>
    <dxf>
      <numFmt numFmtId="164" formatCode="0.0"/>
    </dxf>
    <dxf>
      <numFmt numFmtId="164" formatCode="0.0"/>
      <fill>
        <patternFill patternType="none">
          <fgColor indexed="64"/>
          <bgColor auto="1"/>
        </patternFill>
      </fill>
    </dxf>
    <dxf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0.0"/>
    </dxf>
    <dxf>
      <numFmt numFmtId="164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[round14.xlsx]peq-sharing!PivotTable1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 w="28575" cap="rnd">
            <a:solidFill>
              <a:schemeClr val="accent2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'peq-sharing'!$B$7:$B$8</c:f>
              <c:strCache>
                <c:ptCount val="1"/>
                <c:pt idx="0">
                  <c:v>cfa-ll-share-reuse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'peq-sharing'!$A$9:$A$17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'peq-sharing'!$B$9:$B$17</c:f>
              <c:numCache>
                <c:formatCode>0.0</c:formatCode>
                <c:ptCount val="9"/>
                <c:pt idx="0">
                  <c:v>17.367918302129283</c:v>
                </c:pt>
                <c:pt idx="1">
                  <c:v>21.471314467299351</c:v>
                </c:pt>
                <c:pt idx="2">
                  <c:v>23.246941906688054</c:v>
                </c:pt>
                <c:pt idx="3">
                  <c:v>23.467519301621572</c:v>
                </c:pt>
                <c:pt idx="4">
                  <c:v>26.670750766768901</c:v>
                </c:pt>
                <c:pt idx="5">
                  <c:v>30.907797867408437</c:v>
                </c:pt>
                <c:pt idx="6">
                  <c:v>40.90589029328752</c:v>
                </c:pt>
                <c:pt idx="7">
                  <c:v>50.345139203544271</c:v>
                </c:pt>
                <c:pt idx="8">
                  <c:v>80.450699919549479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72-4B3E-9C01-F68412F76508}"/>
            </c:ext>
          </c:extLst>
        </c:ser>
        <c:ser>
          <c:idx val="1"/>
          <c:order val="1"/>
          <c:tx>
            <c:strRef>
              <c:f>'peq-sharing'!$C$7:$C$8</c:f>
              <c:strCache>
                <c:ptCount val="1"/>
                <c:pt idx="0">
                  <c:v>cfa-ll-share-fresh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'peq-sharing'!$A$9:$A$17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'peq-sharing'!$C$9:$C$17</c:f>
              <c:numCache>
                <c:formatCode>0.0</c:formatCode>
                <c:ptCount val="9"/>
                <c:pt idx="0">
                  <c:v>16.289338654503993</c:v>
                </c:pt>
                <c:pt idx="1">
                  <c:v>21.082145718261163</c:v>
                </c:pt>
                <c:pt idx="2">
                  <c:v>22.979557414343819</c:v>
                </c:pt>
                <c:pt idx="3">
                  <c:v>23.122192420634004</c:v>
                </c:pt>
                <c:pt idx="4">
                  <c:v>26.285398485963622</c:v>
                </c:pt>
                <c:pt idx="5">
                  <c:v>30.347836246661807</c:v>
                </c:pt>
                <c:pt idx="6">
                  <c:v>39.938623746954754</c:v>
                </c:pt>
                <c:pt idx="7">
                  <c:v>50.307390079484854</c:v>
                </c:pt>
                <c:pt idx="8">
                  <c:v>79.160848571202408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72-4B3E-9C01-F68412F76508}"/>
            </c:ext>
          </c:extLst>
        </c:ser>
        <c:ser>
          <c:idx val="2"/>
          <c:order val="2"/>
          <c:tx>
            <c:strRef>
              <c:f>'peq-sharing'!$D$7:$D$8</c:f>
              <c:strCache>
                <c:ptCount val="1"/>
                <c:pt idx="0">
                  <c:v>stl-na-na-reuse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'peq-sharing'!$A$9:$A$17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'peq-sharing'!$D$9:$D$17</c:f>
              <c:numCache>
                <c:formatCode>0.0</c:formatCode>
                <c:ptCount val="9"/>
                <c:pt idx="0">
                  <c:v>11.60875531099812</c:v>
                </c:pt>
                <c:pt idx="1">
                  <c:v>14.616352660888374</c:v>
                </c:pt>
                <c:pt idx="2">
                  <c:v>20.247056084227577</c:v>
                </c:pt>
                <c:pt idx="3">
                  <c:v>21.589032815198621</c:v>
                </c:pt>
                <c:pt idx="4">
                  <c:v>22.953322468841094</c:v>
                </c:pt>
                <c:pt idx="5">
                  <c:v>26.395557725809006</c:v>
                </c:pt>
                <c:pt idx="6">
                  <c:v>34.853488777359544</c:v>
                </c:pt>
                <c:pt idx="7">
                  <c:v>39.428348381500605</c:v>
                </c:pt>
                <c:pt idx="8">
                  <c:v>73.941530499075782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72-4B3E-9C01-F68412F76508}"/>
            </c:ext>
          </c:extLst>
        </c:ser>
        <c:ser>
          <c:idx val="3"/>
          <c:order val="3"/>
          <c:tx>
            <c:strRef>
              <c:f>'peq-sharing'!$E$7:$E$8</c:f>
              <c:strCache>
                <c:ptCount val="1"/>
                <c:pt idx="0">
                  <c:v>stl-na-na-fresh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'peq-sharing'!$A$9:$A$17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'peq-sharing'!$E$9:$E$17</c:f>
              <c:numCache>
                <c:formatCode>0.0</c:formatCode>
                <c:ptCount val="9"/>
                <c:pt idx="0">
                  <c:v>14.370808783375967</c:v>
                </c:pt>
                <c:pt idx="1">
                  <c:v>20.236484134693221</c:v>
                </c:pt>
                <c:pt idx="2">
                  <c:v>25.777553229880912</c:v>
                </c:pt>
                <c:pt idx="3">
                  <c:v>26.693086696562034</c:v>
                </c:pt>
                <c:pt idx="4">
                  <c:v>29.918354525056095</c:v>
                </c:pt>
                <c:pt idx="5">
                  <c:v>37.404582008602951</c:v>
                </c:pt>
                <c:pt idx="6">
                  <c:v>49.268556929595505</c:v>
                </c:pt>
                <c:pt idx="7">
                  <c:v>59.559612864800478</c:v>
                </c:pt>
                <c:pt idx="8">
                  <c:v>114.54548161722599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72-4B3E-9C01-F68412F76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appended (mean, geo. dist.)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append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602218632470837"/>
          <c:y val="0.41755982915004258"/>
          <c:w val="0.13921034089536047"/>
          <c:h val="0.14661304736371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[round14.xlsx]peq-cppemu!PivotTable1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 w="28575" cap="rnd">
            <a:solidFill>
              <a:schemeClr val="accent2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ln w="28575" cap="rnd">
            <a:solidFill>
              <a:schemeClr val="accent4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'peq-cppemu'!$B$7:$B$8</c:f>
              <c:strCache>
                <c:ptCount val="1"/>
                <c:pt idx="0">
                  <c:v>cfa-ll-noshare-reuse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'peq-cppemu'!$A$9:$A$17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'peq-cppemu'!$B$9:$B$17</c:f>
              <c:numCache>
                <c:formatCode>0.0</c:formatCode>
                <c:ptCount val="9"/>
                <c:pt idx="0">
                  <c:v>16.326847785269965</c:v>
                </c:pt>
                <c:pt idx="1">
                  <c:v>19.188972253137351</c:v>
                </c:pt>
                <c:pt idx="2">
                  <c:v>22.369423317823905</c:v>
                </c:pt>
                <c:pt idx="3">
                  <c:v>22.191718077315695</c:v>
                </c:pt>
                <c:pt idx="4">
                  <c:v>24.63398940756251</c:v>
                </c:pt>
                <c:pt idx="5">
                  <c:v>27.884432423389011</c:v>
                </c:pt>
                <c:pt idx="6">
                  <c:v>36.645091428780823</c:v>
                </c:pt>
                <c:pt idx="7">
                  <c:v>42.227265433662694</c:v>
                </c:pt>
                <c:pt idx="8">
                  <c:v>75.917535868822597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7-41A8-A2A0-1DADD3E6A75A}"/>
            </c:ext>
          </c:extLst>
        </c:ser>
        <c:ser>
          <c:idx val="1"/>
          <c:order val="1"/>
          <c:tx>
            <c:strRef>
              <c:f>'peq-cppemu'!$C$7:$C$8</c:f>
              <c:strCache>
                <c:ptCount val="1"/>
                <c:pt idx="0">
                  <c:v>cfa-ll-noshare-fresh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'peq-cppemu'!$A$9:$A$17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'peq-cppemu'!$C$9:$C$17</c:f>
              <c:numCache>
                <c:formatCode>0.0</c:formatCode>
                <c:ptCount val="9"/>
                <c:pt idx="0">
                  <c:v>21.392189873146936</c:v>
                </c:pt>
                <c:pt idx="1">
                  <c:v>26.473378514322022</c:v>
                </c:pt>
                <c:pt idx="2">
                  <c:v>29.793987605768088</c:v>
                </c:pt>
                <c:pt idx="3">
                  <c:v>31.27010318949343</c:v>
                </c:pt>
                <c:pt idx="4">
                  <c:v>33.645669874167282</c:v>
                </c:pt>
                <c:pt idx="5">
                  <c:v>41.33691716269842</c:v>
                </c:pt>
                <c:pt idx="6">
                  <c:v>55.264244266371918</c:v>
                </c:pt>
                <c:pt idx="7">
                  <c:v>63.667740497867193</c:v>
                </c:pt>
                <c:pt idx="8">
                  <c:v>117.41466478807091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67-41A8-A2A0-1DADD3E6A75A}"/>
            </c:ext>
          </c:extLst>
        </c:ser>
        <c:ser>
          <c:idx val="2"/>
          <c:order val="2"/>
          <c:tx>
            <c:strRef>
              <c:f>'peq-cppemu'!$D$7:$D$8</c:f>
              <c:strCache>
                <c:ptCount val="1"/>
                <c:pt idx="0">
                  <c:v>stl-na-na-reuse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'peq-cppemu'!$A$9:$A$17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'peq-cppemu'!$D$9:$D$17</c:f>
              <c:numCache>
                <c:formatCode>0.0</c:formatCode>
                <c:ptCount val="9"/>
                <c:pt idx="0">
                  <c:v>11.60875531099812</c:v>
                </c:pt>
                <c:pt idx="1">
                  <c:v>14.616352660888374</c:v>
                </c:pt>
                <c:pt idx="2">
                  <c:v>20.247056084227577</c:v>
                </c:pt>
                <c:pt idx="3">
                  <c:v>21.589032815198621</c:v>
                </c:pt>
                <c:pt idx="4">
                  <c:v>22.953322468841094</c:v>
                </c:pt>
                <c:pt idx="5">
                  <c:v>26.395557725809006</c:v>
                </c:pt>
                <c:pt idx="6">
                  <c:v>34.853488777359544</c:v>
                </c:pt>
                <c:pt idx="7">
                  <c:v>39.428348381500605</c:v>
                </c:pt>
                <c:pt idx="8">
                  <c:v>73.941530499075782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67-41A8-A2A0-1DADD3E6A75A}"/>
            </c:ext>
          </c:extLst>
        </c:ser>
        <c:ser>
          <c:idx val="3"/>
          <c:order val="3"/>
          <c:tx>
            <c:strRef>
              <c:f>'peq-cppemu'!$E$7:$E$8</c:f>
              <c:strCache>
                <c:ptCount val="1"/>
                <c:pt idx="0">
                  <c:v>stl-na-na-fresh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'peq-cppemu'!$A$9:$A$17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'peq-cppemu'!$E$9:$E$17</c:f>
              <c:numCache>
                <c:formatCode>0.0</c:formatCode>
                <c:ptCount val="9"/>
                <c:pt idx="0">
                  <c:v>14.370808783375967</c:v>
                </c:pt>
                <c:pt idx="1">
                  <c:v>20.236484134693221</c:v>
                </c:pt>
                <c:pt idx="2">
                  <c:v>25.777553229880912</c:v>
                </c:pt>
                <c:pt idx="3">
                  <c:v>26.693086696562034</c:v>
                </c:pt>
                <c:pt idx="4">
                  <c:v>29.918354525056095</c:v>
                </c:pt>
                <c:pt idx="5">
                  <c:v>37.404582008602951</c:v>
                </c:pt>
                <c:pt idx="6">
                  <c:v>49.268556929595505</c:v>
                </c:pt>
                <c:pt idx="7">
                  <c:v>59.559612864800478</c:v>
                </c:pt>
                <c:pt idx="8">
                  <c:v>114.54548161722599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67-41A8-A2A0-1DADD3E6A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appended (mean, geo. dist.)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append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602218632470837"/>
          <c:y val="0.41755982915004258"/>
          <c:w val="0.15180731615122103"/>
          <c:h val="0.14661304736371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[round14.xlsx]pta-sharing!PivotTable1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 w="28575" cap="rnd">
            <a:solidFill>
              <a:schemeClr val="accent2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ln w="28575" cap="rnd">
            <a:solidFill>
              <a:schemeClr val="accent4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ln w="28575" cap="rnd">
            <a:solidFill>
              <a:srgbClr val="7030A0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ln w="28575" cap="rnd">
            <a:solidFill>
              <a:srgbClr val="7030A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'pta-sharing'!$B$7:$B$8</c:f>
              <c:strCache>
                <c:ptCount val="1"/>
                <c:pt idx="0">
                  <c:v>perfexp-cfa-peq-ll-share-fresh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'pta-sharing'!$A$9:$A$17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'pta-sharing'!$B$9:$B$17</c:f>
              <c:numCache>
                <c:formatCode>0.0</c:formatCode>
                <c:ptCount val="9"/>
                <c:pt idx="0">
                  <c:v>16.289338654503993</c:v>
                </c:pt>
                <c:pt idx="1">
                  <c:v>21.082145718261163</c:v>
                </c:pt>
                <c:pt idx="2">
                  <c:v>22.979557414343819</c:v>
                </c:pt>
                <c:pt idx="3">
                  <c:v>23.122192420634004</c:v>
                </c:pt>
                <c:pt idx="4">
                  <c:v>26.285398485963622</c:v>
                </c:pt>
                <c:pt idx="5">
                  <c:v>30.347836246661807</c:v>
                </c:pt>
                <c:pt idx="6">
                  <c:v>39.938623746954754</c:v>
                </c:pt>
                <c:pt idx="7">
                  <c:v>50.307390079484854</c:v>
                </c:pt>
                <c:pt idx="8">
                  <c:v>79.160848571202408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3B-4B72-89EE-2C6C8C8E05B2}"/>
            </c:ext>
          </c:extLst>
        </c:ser>
        <c:ser>
          <c:idx val="1"/>
          <c:order val="1"/>
          <c:tx>
            <c:strRef>
              <c:f>'pta-sharing'!$C$7:$C$8</c:f>
              <c:strCache>
                <c:ptCount val="1"/>
                <c:pt idx="0">
                  <c:v>perfexp-cfa-pta-ll-share-fresh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'pta-sharing'!$A$9:$A$17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'pta-sharing'!$C$9:$C$17</c:f>
              <c:numCache>
                <c:formatCode>0.0</c:formatCode>
                <c:ptCount val="9"/>
                <c:pt idx="0">
                  <c:v>44.113119237725527</c:v>
                </c:pt>
                <c:pt idx="1">
                  <c:v>49.065433491977821</c:v>
                </c:pt>
                <c:pt idx="2">
                  <c:v>51.015666768697066</c:v>
                </c:pt>
                <c:pt idx="3">
                  <c:v>50.769320201045844</c:v>
                </c:pt>
                <c:pt idx="4">
                  <c:v>53.010909090909095</c:v>
                </c:pt>
                <c:pt idx="5">
                  <c:v>56.576663272233539</c:v>
                </c:pt>
                <c:pt idx="6">
                  <c:v>65.826540284360192</c:v>
                </c:pt>
                <c:pt idx="7">
                  <c:v>77.394892036220114</c:v>
                </c:pt>
                <c:pt idx="8">
                  <c:v>110.7183458813109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3B-4B72-89EE-2C6C8C8E05B2}"/>
            </c:ext>
          </c:extLst>
        </c:ser>
        <c:ser>
          <c:idx val="2"/>
          <c:order val="2"/>
          <c:tx>
            <c:strRef>
              <c:f>'pta-sharing'!$D$7:$D$8</c:f>
              <c:strCache>
                <c:ptCount val="1"/>
                <c:pt idx="0">
                  <c:v>perfexp-stl-peq-na-na-fresh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'pta-sharing'!$A$9:$A$17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'pta-sharing'!$D$9:$D$17</c:f>
              <c:numCache>
                <c:formatCode>0.0</c:formatCode>
                <c:ptCount val="9"/>
                <c:pt idx="0">
                  <c:v>14.370808783375967</c:v>
                </c:pt>
                <c:pt idx="1">
                  <c:v>20.236484134693221</c:v>
                </c:pt>
                <c:pt idx="2">
                  <c:v>25.777553229880912</c:v>
                </c:pt>
                <c:pt idx="3">
                  <c:v>26.693086696562034</c:v>
                </c:pt>
                <c:pt idx="4">
                  <c:v>29.918354525056095</c:v>
                </c:pt>
                <c:pt idx="5">
                  <c:v>37.404582008602951</c:v>
                </c:pt>
                <c:pt idx="6">
                  <c:v>49.268556929595505</c:v>
                </c:pt>
                <c:pt idx="7">
                  <c:v>59.559612864800478</c:v>
                </c:pt>
                <c:pt idx="8">
                  <c:v>114.54548161722599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3B-4B72-89EE-2C6C8C8E05B2}"/>
            </c:ext>
          </c:extLst>
        </c:ser>
        <c:ser>
          <c:idx val="3"/>
          <c:order val="3"/>
          <c:tx>
            <c:strRef>
              <c:f>'pta-sharing'!$E$7:$E$8</c:f>
              <c:strCache>
                <c:ptCount val="1"/>
                <c:pt idx="0">
                  <c:v>perfexp-stl-peq-na-na-reuse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'pta-sharing'!$A$9:$A$17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'pta-sharing'!$E$9:$E$17</c:f>
              <c:numCache>
                <c:formatCode>0.0</c:formatCode>
                <c:ptCount val="9"/>
                <c:pt idx="0">
                  <c:v>11.60875531099812</c:v>
                </c:pt>
                <c:pt idx="1">
                  <c:v>14.616352660888374</c:v>
                </c:pt>
                <c:pt idx="2">
                  <c:v>20.247056084227577</c:v>
                </c:pt>
                <c:pt idx="3">
                  <c:v>21.589032815198621</c:v>
                </c:pt>
                <c:pt idx="4">
                  <c:v>22.953322468841094</c:v>
                </c:pt>
                <c:pt idx="5">
                  <c:v>26.395557725809006</c:v>
                </c:pt>
                <c:pt idx="6">
                  <c:v>34.853488777359544</c:v>
                </c:pt>
                <c:pt idx="7">
                  <c:v>39.428348381500605</c:v>
                </c:pt>
                <c:pt idx="8">
                  <c:v>73.941530499075782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3B-4B72-89EE-2C6C8C8E05B2}"/>
            </c:ext>
          </c:extLst>
        </c:ser>
        <c:ser>
          <c:idx val="4"/>
          <c:order val="4"/>
          <c:tx>
            <c:strRef>
              <c:f>'pta-sharing'!$F$7:$F$8</c:f>
              <c:strCache>
                <c:ptCount val="1"/>
                <c:pt idx="0">
                  <c:v>perfexp-stl-pta-na-na-fresh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'pta-sharing'!$A$9:$A$17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'pta-sharing'!$F$9:$F$17</c:f>
              <c:numCache>
                <c:formatCode>0.0</c:formatCode>
                <c:ptCount val="9"/>
                <c:pt idx="0">
                  <c:v>174.54225130890052</c:v>
                </c:pt>
                <c:pt idx="1">
                  <c:v>189.31572969903465</c:v>
                </c:pt>
                <c:pt idx="2">
                  <c:v>214.87292651482596</c:v>
                </c:pt>
                <c:pt idx="3">
                  <c:v>223.66971594721539</c:v>
                </c:pt>
                <c:pt idx="4">
                  <c:v>292.11746495327105</c:v>
                </c:pt>
                <c:pt idx="5">
                  <c:v>404.7290165924727</c:v>
                </c:pt>
                <c:pt idx="6">
                  <c:v>789.06474763406936</c:v>
                </c:pt>
                <c:pt idx="7">
                  <c:v>1267.1472151898734</c:v>
                </c:pt>
                <c:pt idx="8">
                  <c:v>3643.8465454545458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D3B-4B72-89EE-2C6C8C8E0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appended (mean, geo. dist.)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append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602218632470837"/>
          <c:y val="0.41755982915004258"/>
          <c:w val="0.16397803533674582"/>
          <c:h val="0.246746037187080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[round14.xlsx]pta-cppemu!PivotTable1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 w="28575" cap="rnd">
            <a:solidFill>
              <a:schemeClr val="accent2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 w="28575" cap="rnd">
            <a:solidFill>
              <a:schemeClr val="accent6">
                <a:lumMod val="60000"/>
                <a:lumOff val="4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 w="28575" cap="rnd">
            <a:solidFill>
              <a:schemeClr val="accent4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ln w="28575" cap="rnd">
            <a:solidFill>
              <a:schemeClr val="accent4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ln w="28575" cap="rnd">
            <a:solidFill>
              <a:schemeClr val="accent5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'pta-cppemu'!$B$7:$B$8</c:f>
              <c:strCache>
                <c:ptCount val="1"/>
                <c:pt idx="0">
                  <c:v>cfa-ll-noshare-reuse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'pta-cppemu'!$A$9:$A$17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'pta-cppemu'!$B$9:$B$17</c:f>
              <c:numCache>
                <c:formatCode>0.0</c:formatCode>
                <c:ptCount val="9"/>
                <c:pt idx="0">
                  <c:v>66.853446085968315</c:v>
                </c:pt>
                <c:pt idx="1">
                  <c:v>71.45061446127464</c:v>
                </c:pt>
                <c:pt idx="2">
                  <c:v>76.754524522219654</c:v>
                </c:pt>
                <c:pt idx="3">
                  <c:v>91.116218678815486</c:v>
                </c:pt>
                <c:pt idx="4">
                  <c:v>134.48378160301237</c:v>
                </c:pt>
                <c:pt idx="5">
                  <c:v>225.76067720090296</c:v>
                </c:pt>
                <c:pt idx="6">
                  <c:v>576.23346774193544</c:v>
                </c:pt>
                <c:pt idx="7">
                  <c:v>1155.0137413394918</c:v>
                </c:pt>
                <c:pt idx="8">
                  <c:v>3064.7614678899085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9D-48CA-8F65-136A870BCB9C}"/>
            </c:ext>
          </c:extLst>
        </c:ser>
        <c:ser>
          <c:idx val="1"/>
          <c:order val="1"/>
          <c:tx>
            <c:strRef>
              <c:f>'pta-cppemu'!$C$7:$C$8</c:f>
              <c:strCache>
                <c:ptCount val="1"/>
                <c:pt idx="0">
                  <c:v>cfa-ll-noshare-fresh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'pta-cppemu'!$A$9:$A$17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'pta-cppemu'!$C$9:$C$17</c:f>
              <c:numCache>
                <c:formatCode>0.0</c:formatCode>
                <c:ptCount val="9"/>
                <c:pt idx="0">
                  <c:v>70.560093134833835</c:v>
                </c:pt>
                <c:pt idx="1">
                  <c:v>77.039996918573308</c:v>
                </c:pt>
                <c:pt idx="2">
                  <c:v>91.470392390011895</c:v>
                </c:pt>
                <c:pt idx="3">
                  <c:v>104.99963250734987</c:v>
                </c:pt>
                <c:pt idx="4">
                  <c:v>143.82725442255142</c:v>
                </c:pt>
                <c:pt idx="5">
                  <c:v>238.90145723841377</c:v>
                </c:pt>
                <c:pt idx="6">
                  <c:v>590.70832841110462</c:v>
                </c:pt>
                <c:pt idx="7">
                  <c:v>1134.6275510204082</c:v>
                </c:pt>
                <c:pt idx="8">
                  <c:v>3108.416459627329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9D-48CA-8F65-136A870BCB9C}"/>
            </c:ext>
          </c:extLst>
        </c:ser>
        <c:ser>
          <c:idx val="2"/>
          <c:order val="2"/>
          <c:tx>
            <c:strRef>
              <c:f>'pta-cppemu'!$D$7:$D$8</c:f>
              <c:strCache>
                <c:ptCount val="1"/>
                <c:pt idx="0">
                  <c:v>stl-na-na-reuse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'pta-cppemu'!$A$9:$A$17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'pta-cppemu'!$D$9:$D$17</c:f>
              <c:numCache>
                <c:formatCode>0.0</c:formatCode>
                <c:ptCount val="9"/>
                <c:pt idx="0">
                  <c:v>169.97377634262409</c:v>
                </c:pt>
                <c:pt idx="1">
                  <c:v>187.05624766180321</c:v>
                </c:pt>
                <c:pt idx="2">
                  <c:v>212.99001277683132</c:v>
                </c:pt>
                <c:pt idx="3">
                  <c:v>216.85784908933218</c:v>
                </c:pt>
                <c:pt idx="4">
                  <c:v>288.70666859122406</c:v>
                </c:pt>
                <c:pt idx="5">
                  <c:v>397.27676727561555</c:v>
                </c:pt>
                <c:pt idx="6">
                  <c:v>786.78402832415418</c:v>
                </c:pt>
                <c:pt idx="7">
                  <c:v>1263.2397727272728</c:v>
                </c:pt>
                <c:pt idx="8">
                  <c:v>3624.0913043478258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9D-48CA-8F65-136A870BCB9C}"/>
            </c:ext>
          </c:extLst>
        </c:ser>
        <c:ser>
          <c:idx val="3"/>
          <c:order val="3"/>
          <c:tx>
            <c:strRef>
              <c:f>'pta-cppemu'!$E$7:$E$8</c:f>
              <c:strCache>
                <c:ptCount val="1"/>
                <c:pt idx="0">
                  <c:v>stl-na-na-fresh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'pta-cppemu'!$A$9:$A$17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'pta-cppemu'!$E$9:$E$17</c:f>
              <c:numCache>
                <c:formatCode>0.0</c:formatCode>
                <c:ptCount val="9"/>
                <c:pt idx="0">
                  <c:v>174.54225130890052</c:v>
                </c:pt>
                <c:pt idx="1">
                  <c:v>189.31572969903465</c:v>
                </c:pt>
                <c:pt idx="2">
                  <c:v>214.87292651482596</c:v>
                </c:pt>
                <c:pt idx="3">
                  <c:v>223.66971594721539</c:v>
                </c:pt>
                <c:pt idx="4">
                  <c:v>292.11746495327105</c:v>
                </c:pt>
                <c:pt idx="5">
                  <c:v>404.7290165924727</c:v>
                </c:pt>
                <c:pt idx="6">
                  <c:v>789.06474763406936</c:v>
                </c:pt>
                <c:pt idx="7">
                  <c:v>1267.1472151898734</c:v>
                </c:pt>
                <c:pt idx="8">
                  <c:v>3643.8465454545458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9D-48CA-8F65-136A870BC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appended (mean, geo. dist.)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append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602218632470837"/>
          <c:y val="0.41755982915004258"/>
          <c:w val="0.15180731615122103"/>
          <c:h val="0.14661304736371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[round14.xlsx]pbv!PivotTable1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 w="28575" cap="rnd">
            <a:solidFill>
              <a:schemeClr val="accent2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ln w="28575" cap="rnd">
            <a:solidFill>
              <a:schemeClr val="bg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ln w="28575" cap="rnd">
            <a:solidFill>
              <a:schemeClr val="accent4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pbv!$B$8:$B$9</c:f>
              <c:strCache>
                <c:ptCount val="1"/>
                <c:pt idx="0">
                  <c:v>cfa-ll-share-na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pbv!$A$10:$A$18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pbv!$B$10:$B$18</c:f>
              <c:numCache>
                <c:formatCode>0.0</c:formatCode>
                <c:ptCount val="9"/>
                <c:pt idx="0">
                  <c:v>17.708833165099435</c:v>
                </c:pt>
                <c:pt idx="1">
                  <c:v>17.291824454012556</c:v>
                </c:pt>
                <c:pt idx="2">
                  <c:v>17.101469003847797</c:v>
                </c:pt>
                <c:pt idx="3">
                  <c:v>17.10906089069103</c:v>
                </c:pt>
                <c:pt idx="4">
                  <c:v>17.679216462767837</c:v>
                </c:pt>
                <c:pt idx="5">
                  <c:v>17.625281562296209</c:v>
                </c:pt>
                <c:pt idx="6">
                  <c:v>17.127031239295746</c:v>
                </c:pt>
                <c:pt idx="7">
                  <c:v>17.493293098924166</c:v>
                </c:pt>
                <c:pt idx="8">
                  <c:v>17.383199193422218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97-4831-904B-20D7AD98D344}"/>
            </c:ext>
          </c:extLst>
        </c:ser>
        <c:ser>
          <c:idx val="1"/>
          <c:order val="1"/>
          <c:tx>
            <c:strRef>
              <c:f>pbv!$C$8:$C$9</c:f>
              <c:strCache>
                <c:ptCount val="1"/>
                <c:pt idx="0">
                  <c:v>cfa-ll-noshare-na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cat>
            <c:strRef>
              <c:f>pbv!$A$10:$A$18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pbv!$C$10:$C$18</c:f>
              <c:numCache>
                <c:formatCode>0.0</c:formatCode>
                <c:ptCount val="9"/>
                <c:pt idx="0">
                  <c:v>181.8577014002546</c:v>
                </c:pt>
                <c:pt idx="1">
                  <c:v>181.7696655761541</c:v>
                </c:pt>
                <c:pt idx="2">
                  <c:v>183.89652445752114</c:v>
                </c:pt>
                <c:pt idx="3">
                  <c:v>180.3473399458972</c:v>
                </c:pt>
                <c:pt idx="4">
                  <c:v>185.40880608083054</c:v>
                </c:pt>
                <c:pt idx="5">
                  <c:v>188.96859410430838</c:v>
                </c:pt>
                <c:pt idx="6">
                  <c:v>193.19043847788294</c:v>
                </c:pt>
                <c:pt idx="7">
                  <c:v>193.2662608695652</c:v>
                </c:pt>
                <c:pt idx="8">
                  <c:v>214.62002145922747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97-4831-904B-20D7AD98D344}"/>
            </c:ext>
          </c:extLst>
        </c:ser>
        <c:ser>
          <c:idx val="2"/>
          <c:order val="2"/>
          <c:tx>
            <c:strRef>
              <c:f>pbv!$D$8:$D$9</c:f>
              <c:strCache>
                <c:ptCount val="1"/>
                <c:pt idx="0">
                  <c:v>stl-na-na-na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pbv!$A$10:$A$18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pbv!$D$10:$D$18</c:f>
              <c:numCache>
                <c:formatCode>0.0</c:formatCode>
                <c:ptCount val="9"/>
                <c:pt idx="0">
                  <c:v>7.892923273637102</c:v>
                </c:pt>
                <c:pt idx="1">
                  <c:v>12.362883245969734</c:v>
                </c:pt>
                <c:pt idx="2">
                  <c:v>20.754365647635058</c:v>
                </c:pt>
                <c:pt idx="3">
                  <c:v>30.136539794473073</c:v>
                </c:pt>
                <c:pt idx="4">
                  <c:v>51.129367554578458</c:v>
                </c:pt>
                <c:pt idx="5">
                  <c:v>73.694745762711861</c:v>
                </c:pt>
                <c:pt idx="6">
                  <c:v>78.580693069306932</c:v>
                </c:pt>
                <c:pt idx="7">
                  <c:v>91.282921040620721</c:v>
                </c:pt>
                <c:pt idx="8">
                  <c:v>115.12532519857258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AB-4BC6-82DB-BA5C29732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passed (interp.</a:t>
                </a:r>
                <a:r>
                  <a:rPr lang="en-CA" baseline="0"/>
                  <a:t> varies)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call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624833209664257"/>
          <c:y val="0.32927091841112555"/>
          <c:w val="0.20318398247984165"/>
          <c:h val="0.5099682040786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[round14.xlsx]pbx!PivotTable1</c:name>
    <c:fmtId val="3"/>
  </c:pivotSource>
  <c:chart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2"/>
            </a:solidFill>
            <a:ln w="9525" cap="flat" cmpd="sng" algn="ctr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2"/>
            </a:solidFill>
            <a:ln w="9525" cap="flat" cmpd="sng" algn="ctr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2"/>
            </a:solidFill>
            <a:ln w="9525" cap="flat" cmpd="sng" algn="ctr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2"/>
            </a:solidFill>
            <a:ln w="9525" cap="flat" cmpd="sng" algn="ctr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pbx!$B$8:$B$9</c:f>
              <c:strCache>
                <c:ptCount val="1"/>
                <c:pt idx="0">
                  <c:v>peq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pbx!$A$10:$A$18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pbx!$B$10:$B$18</c:f>
              <c:numCache>
                <c:formatCode>0.0</c:formatCode>
                <c:ptCount val="9"/>
                <c:pt idx="0">
                  <c:v>17.367918302129283</c:v>
                </c:pt>
                <c:pt idx="1">
                  <c:v>21.471314467299351</c:v>
                </c:pt>
                <c:pt idx="2">
                  <c:v>23.246941906688054</c:v>
                </c:pt>
                <c:pt idx="3">
                  <c:v>23.467519301621572</c:v>
                </c:pt>
                <c:pt idx="4">
                  <c:v>26.670750766768901</c:v>
                </c:pt>
                <c:pt idx="5">
                  <c:v>30.907797867408437</c:v>
                </c:pt>
                <c:pt idx="6">
                  <c:v>40.90589029328752</c:v>
                </c:pt>
                <c:pt idx="7">
                  <c:v>50.345139203544271</c:v>
                </c:pt>
                <c:pt idx="8">
                  <c:v>80.450699919549479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66-4A97-B366-84EB66C7AF6F}"/>
            </c:ext>
          </c:extLst>
        </c:ser>
        <c:ser>
          <c:idx val="1"/>
          <c:order val="1"/>
          <c:tx>
            <c:strRef>
              <c:f>pbx!$C$8:$C$9</c:f>
              <c:strCache>
                <c:ptCount val="1"/>
                <c:pt idx="0">
                  <c:v>pta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pbx!$A$10:$A$18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  <c:pt idx="7">
                  <c:v>200</c:v>
                </c:pt>
                <c:pt idx="8">
                  <c:v>500</c:v>
                </c:pt>
              </c:strCache>
            </c:strRef>
          </c:cat>
          <c:val>
            <c:numRef>
              <c:f>pbx!$C$10:$C$18</c:f>
              <c:numCache>
                <c:formatCode>0.0</c:formatCode>
                <c:ptCount val="9"/>
                <c:pt idx="0">
                  <c:v>44.777450409707605</c:v>
                </c:pt>
                <c:pt idx="1">
                  <c:v>49.025286792822826</c:v>
                </c:pt>
                <c:pt idx="2">
                  <c:v>50.535504573247763</c:v>
                </c:pt>
                <c:pt idx="3">
                  <c:v>53.015962466203682</c:v>
                </c:pt>
                <c:pt idx="4">
                  <c:v>54.135067395658524</c:v>
                </c:pt>
                <c:pt idx="5">
                  <c:v>59.742081366867794</c:v>
                </c:pt>
                <c:pt idx="6">
                  <c:v>66.618033442142433</c:v>
                </c:pt>
                <c:pt idx="7">
                  <c:v>79.050525650146241</c:v>
                </c:pt>
                <c:pt idx="8">
                  <c:v>107.45964968837308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66-4A97-B366-84EB66C7A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passed (interp. varies)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call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624833209664257"/>
          <c:y val="0.32927091841112555"/>
          <c:w val="0.13486894804041033"/>
          <c:h val="0.462332916485255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[round14.xlsx]pno!PivotTable1</c:name>
    <c:fmtId val="4"/>
  </c:pivotSource>
  <c:chart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2"/>
            </a:solidFill>
            <a:ln w="9525" cap="flat" cmpd="sng" algn="ctr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3"/>
            </a:solidFill>
            <a:ln w="9525" cap="flat" cmpd="sng" algn="ctr">
              <a:solidFill>
                <a:schemeClr val="accent3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4"/>
            </a:solidFill>
            <a:ln w="9525" cap="flat" cmpd="sng" algn="ctr">
              <a:solidFill>
                <a:schemeClr val="accent4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5"/>
            </a:solidFill>
            <a:ln w="9525" cap="flat" cmpd="sng" algn="ctr">
              <a:solidFill>
                <a:schemeClr val="accent5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6"/>
            </a:solidFill>
            <a:ln w="9525" cap="flat" cmpd="sng" algn="ctr">
              <a:solidFill>
                <a:schemeClr val="accent6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>
                <a:lumMod val="60000"/>
              </a:schemeClr>
            </a:solidFill>
            <a:ln w="9525" cap="flat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2">
                <a:lumMod val="60000"/>
              </a:schemeClr>
            </a:solidFill>
            <a:ln w="9525" cap="flat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3">
                <a:lumMod val="60000"/>
              </a:schemeClr>
            </a:solidFill>
            <a:ln w="9525" cap="flat" cmpd="sng" algn="ctr">
              <a:solidFill>
                <a:schemeClr val="accent3">
                  <a:lumMod val="6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4">
                <a:lumMod val="60000"/>
              </a:schemeClr>
            </a:solidFill>
            <a:ln w="9525" cap="flat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ymbol val="circle"/>
          <c:size val="4"/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22225" cap="rnd" cmpd="sng" algn="ctr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8978840"/>
        <c:axId val="578977200"/>
      </c:bar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String Length being passed (interp. varies)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call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624833209664257"/>
          <c:y val="0.32927091841112555"/>
          <c:w val="0.10089021714434609"/>
          <c:h val="7.92194744854018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636740</xdr:colOff>
      <xdr:row>0</xdr:row>
      <xdr:rowOff>97685</xdr:rowOff>
    </xdr:from>
    <xdr:to>
      <xdr:col>17</xdr:col>
      <xdr:colOff>234349</xdr:colOff>
      <xdr:row>37</xdr:row>
      <xdr:rowOff>154835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692F05-84A1-43B7-B973-EF5E15D9E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414617</xdr:colOff>
      <xdr:row>0</xdr:row>
      <xdr:rowOff>0</xdr:rowOff>
    </xdr:from>
    <xdr:to>
      <xdr:col>23</xdr:col>
      <xdr:colOff>593912</xdr:colOff>
      <xdr:row>35</xdr:row>
      <xdr:rowOff>156994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8EE56-7002-487E-B9F0-99E93A210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1294838</xdr:colOff>
      <xdr:row>0</xdr:row>
      <xdr:rowOff>52862</xdr:rowOff>
    </xdr:from>
    <xdr:to>
      <xdr:col>15</xdr:col>
      <xdr:colOff>701632</xdr:colOff>
      <xdr:row>27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531211-A7AA-43B1-80BB-03F25AA79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580710</xdr:colOff>
      <xdr:row>1</xdr:row>
      <xdr:rowOff>75274</xdr:rowOff>
    </xdr:from>
    <xdr:to>
      <xdr:col>14</xdr:col>
      <xdr:colOff>794643</xdr:colOff>
      <xdr:row>38</xdr:row>
      <xdr:rowOff>132424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99CDE0-24CE-4DDE-8CF6-7D125FADD7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569047</xdr:colOff>
      <xdr:row>0</xdr:row>
      <xdr:rowOff>22411</xdr:rowOff>
    </xdr:from>
    <xdr:to>
      <xdr:col>8</xdr:col>
      <xdr:colOff>744682</xdr:colOff>
      <xdr:row>26</xdr:row>
      <xdr:rowOff>104019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9D274F-578C-4350-81FC-C55D6B4DF6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143782</xdr:colOff>
      <xdr:row>0</xdr:row>
      <xdr:rowOff>0</xdr:rowOff>
    </xdr:from>
    <xdr:to>
      <xdr:col>17</xdr:col>
      <xdr:colOff>369794</xdr:colOff>
      <xdr:row>26</xdr:row>
      <xdr:rowOff>81608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DAEC64-282C-4B8C-AF8D-636154667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156883</xdr:colOff>
      <xdr:row>0</xdr:row>
      <xdr:rowOff>0</xdr:rowOff>
    </xdr:from>
    <xdr:to>
      <xdr:col>17</xdr:col>
      <xdr:colOff>369794</xdr:colOff>
      <xdr:row>26</xdr:row>
      <xdr:rowOff>81608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082DCC-56AB-45F9-9C0F-607E40687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e" refreshedDate="44615.685953703702" createdVersion="7" refreshedVersion="7" minRefreshableVersion="3" recordCount="225" xr:uid="{E8E90853-4CC4-4AC0-8804-3FA0C1D68AC3}">
  <cacheSource type="worksheet">
    <worksheetSource name="Table1"/>
  </cacheSource>
  <cacheFields count="26">
    <cacheField name="run" numFmtId="0">
      <sharedItems/>
    </cacheField>
    <cacheField name="test@corpus" numFmtId="0">
      <sharedItems/>
    </cacheField>
    <cacheField name="test" numFmtId="0">
      <sharedItems count="283">
        <s v="perfexp-cfa-pta-hl-share-reuse"/>
        <s v="perfexp-cfa-pta-hl-share-fresh"/>
        <s v="perfexp-cfa-pta-hl-noshare-reuse"/>
        <s v="perfexp-cfa-pta-hl-noshare-fresh"/>
        <s v="perfexp-cfa-pta-ll-share-reuse"/>
        <s v="perfexp-cfa-pta-ll-share-fresh"/>
        <s v="perfexp-cfa-pta-ll-noshare-reuse"/>
        <s v="perfexp-cfa-pta-ll-noshare-fresh"/>
        <s v="perfexp-cfa-peq-hl-share-reuse"/>
        <s v="perfexp-cfa-peq-hl-share-fresh"/>
        <s v="perfexp-cfa-peq-hl-noshare-reuse"/>
        <s v="perfexp-cfa-peq-hl-noshare-fresh"/>
        <s v="perfexp-cfa-peq-ll-share-reuse"/>
        <s v="perfexp-cfa-peq-ll-share-fresh"/>
        <s v="perfexp-cfa-peq-ll-noshare-reuse"/>
        <s v="perfexp-cfa-peq-ll-noshare-fresh"/>
        <s v="perfexp-cfa-pbv-hl-share-na"/>
        <s v="perfexp-cfa-pbv-hl-noshare-na"/>
        <s v="perfexp-cfa-pbv-ll-share-na"/>
        <s v="perfexp-cfa-pbv-ll-noshare-na"/>
        <s v="perfexp-stl-pta-na-na-reuse"/>
        <s v="perfexp-stl-pta-na-na-fresh"/>
        <s v="perfexp-stl-peq-na-na-reuse"/>
        <s v="perfexp-stl-peq-na-na-fresh"/>
        <s v="perfexp-stl-pbv-na-na-na"/>
        <s v="perfexp-cfa10-pal-ll-share-na" u="1"/>
        <s v="perfexp-cfa90-pal-ll-share-na" u="1"/>
        <s v="perfexp-cfa-pta-ll-share-fresh,corpus-100-1-1.txt,100,100,1.000000,226690000,10.000003" u="1"/>
        <s v="perfexp-cfa-peq-hl-share-reuse,corpus-100-50-1.txt,100,100,43.320000,320980000,10.000059" u="1"/>
        <s v="perfexp-cfa-peq-hl-share-fresh,corpus-100-200-1.txt,100,100,177.280000,191440000,10.000187" u="1"/>
        <s v="perfexp-stl-peq-na-na-reuse,corpus-100-50-1.txt,100,100,43.320000,378860000,10.000221" u="1"/>
        <s v="perfexp-cfa-pta-hl-noshare-fresh,corpus-100-2-1.txt,100,100,2.030000,15040000,10.006349" u="1"/>
        <s v="perfexp-cfa-pta-hl-noshare-fresh,corpus-100-50-1.txt,100,100,43.320000,9240000,10.002466" u="1"/>
        <s v="perfexp-stl-pbv-na-na-na,corpus-100-2-1.txt,xxx,100,2.030000,808880000,10.000089" u="1"/>
        <s v="perfexp-cfa-pta-hl-noshare-fresh,corpus-100-5-1.txt,100,100,5.270000,13820000,10.001873" u="1"/>
        <s v="perfexp-cfa-peq-hl-share-fresh,corpus-100-500-1.txt,100,100,557.260000,119660000,10.000806" u="1"/>
        <s v="perfexp-cfa-peq-ll-noshare-fresh,corpus-100-100-1.txt,100,100,106.370000,180950000,10.000065" u="1"/>
        <s v="perfexp-cfa-pbv-hl-share-na,corpus-100-20-1.txt,xxx,100,22.960000,102890000,10.000440" u="1"/>
        <s v="perfexp-cfa-pta-ll-share-fresh,corpus-100-5-1.txt,100,100,5.270000,196020000,10.000091" u="1"/>
        <s v="perfexp-stl-peq-na-na-fresh,corpus-100-100-1.txt,100,100,106.370000,202970000,10.000039" u="1"/>
        <s v="perfexp-cfa-pbv-hl-share-na,corpus-100-10-1.txt,xxx,100,9.500000,102990000,10.000833" u="1"/>
        <s v="perfexp-cfa-pta-ll-share-reuse,corpus-100-2-1.txt,100,100,2.030000,203980000,10.000178" u="1"/>
        <s v="perfexp-cfa-pta-hl-share-fresh,corpus-100-1-1.txt,100,100,1.000000,46210000,10.000321" u="1"/>
        <s v="perfexp-cfa-peq-ll-noshare-fresh,corpus-100-20-1.txt,100,100,22.960000,297220000,10.000166" u="1"/>
        <s v="perfexp-cfa-pbv-ll-share-na,corpus-100-1-1.txt,xxx,100,1.000000,564690000,10.000001" u="1"/>
        <s v="perfexp-cfa-pbv-hl-noshare-na,corpus-100-5-1.txt,xxx,100,5.270000,37200000,10.000216" u="1"/>
        <s v="perfexp-cfa-pta-hl-noshare-reuse,corpus-100-50-1.txt,100,100,43.320000,9250000,10.005358" u="1"/>
        <s v="perfexp-cfa-peq-ll-noshare-reuse,corpus-100-100-1.txt,100,100,106.370000,272890000,10.000079" u="1"/>
        <s v="perfexp-cfa-pta-hl-share-fresh,corpus-100-2-1.txt,100,100,2.030000,45360000,10.001512" u="1"/>
        <s v="perfexp-cfa-pta-hl-noshare-reuse,corpus-100-2-1.txt,100,100,2.030000,14540000,10.003868" u="1"/>
        <s v="perfexp-cfa-peq-ll-share-reuse,corpus-100-50-1.txt,100,100,43.320000,323550000,10.000218" u="1"/>
        <s v="perfexp-cfa-peq-ll-noshare-reuse,corpus-100-2-1.txt,100,100,2.030000,521140000,10.000141" u="1"/>
        <s v="perfexp-cfa-pta-ll-share-fresh,corpus-100-500-1.txt,100,100,557.260000,90320000,10.000081" u="1"/>
        <s v="perfexp-cfa-pbv-ll-noshare-na,corpus-100-5-1.txt,xxx,100,5.270000,54380000,10.000293" u="1"/>
        <s v="perfexp-cfa-pbv-ll-noshare-na,corpus-100-100-1.txt,xxx,100,106.370000,51770000,10.001469" u="1"/>
        <s v="perfexp-cfa-peq-hl-share-reuse,corpus-100-100-1.txt,100,100,106.370000,248850000,10.000220" u="1"/>
        <s v="perfexp-cfa-pta-hl-noshare-reuse,corpus-100-200-1.txt,100,100,177.280000,3630000,10.015228" u="1"/>
        <s v="perfexp-stl-pbv-na-na-na,corpus-100-500-1.txt,xxx,100,557.260000,86870000,10.000937" u="1"/>
        <s v="perfexp-cfa-pbv-hl-noshare-na,corpus-100-2-1.txt,xxx,100,2.030000,37730000,10.000005" u="1"/>
        <s v="perfexp-stl-peq-na-na-fresh,corpus-100-10-1.txt,100,100,9.500000,374640000,10.000298" u="1"/>
        <s v="perfexp-stl-peq-na-na-reuse,corpus-100-5-1.txt,100,100,5.270000,493900000,10.000021" u="1"/>
        <s v="perfexp-stl-pta-na-na-reuse,corpus-100-20-1.txt,100,100,22.960000,34640000,10.000799" u="1"/>
        <s v="perfexp-cfa-peq-hl-share-fresh,corpus-100-2-1.txt,100,100,2.030000,451490000,10.000152" u="1"/>
        <s v="perfexp-cfa-pta-hl-share-fresh,corpus-100-10-1.txt,100,100,9.500000,44770000,10.000800" u="1"/>
        <s v="perfexp-cfa-pta-hl-share-reuse,corpus-100-10-1.txt,100,100,9.500000,44690000,10.001209" u="1"/>
        <s v="perfexp-cfa-peq-ll-share-reuse,corpus-100-100-1.txt,100,100,106.370000,244470000,10.000263" u="1"/>
        <s v="perfexp-stl-pta-na-na-fresh,corpus-100-10-1.txt,100,100,9.500000,44710000,10.000273" u="1"/>
        <s v="perfexp-stl-pta-na-na-reuse,corpus-100-50-1.txt,100,100,43.320000,25180000,10.003429" u="1"/>
        <s v="perfexp-cfa-pta-hl-noshare-reuse,corpus-100-5-1.txt,100,100,5.270000,14010000,10.000639" u="1"/>
        <s v="perfexp-cfa-pta-hl-share-reuse,corpus-100-200-1.txt,100,100,177.280000,39010000,10.000491" u="1"/>
        <s v="perfexp-cfa-pta-ll-share-reuse,corpus-100-200-1.txt,100,100,177.280000,126510000,10.000682" u="1"/>
        <s v="perfexp-cfa-peq-hl-share-reuse,corpus-100-1-1.txt,100,100,1.000000,570080000,10.000166" u="1"/>
        <s v="perfexp-cfa-peq-ll-share-reuse,corpus-100-2-1.txt,100,100,2.030000,465740000,10.000050" u="1"/>
        <s v="perfexp-cfa-peq-hl-noshare-fresh,corpus-100-20-1.txt,100,100,22.960000,284840000,10.000234" u="1"/>
        <s v="perfexp-cfa-peq-ll-share-reuse,corpus-100-5-1.txt,100,100,5.270000,430170000,10.000137" u="1"/>
        <s v="perfexp-stl-peq-na-na-fresh,corpus-100-200-1.txt,100,100,177.280000,167900000,10.000059" u="1"/>
        <s v="perfexp-stl-peq-na-na-reuse,corpus-100-500-1.txt,100,100,557.260000,135250000,10.000592" u="1"/>
        <s v="perfexp-cfa-pbv-ll-share-na,corpus-100-200-1.txt,xxx,100,177.280000,571650000,10.000041" u="1"/>
        <s v="perfexp-cfa-pta-hl-share-reuse,corpus-100-20-1.txt,100,100,22.960000,45070000,10.000489" u="1"/>
        <s v="perfexp-cfa-pta-ll-noshare-reuse,corpus-100-2-1.txt,100,100,2.030000,139960000,10.000228" u="1"/>
        <s v="perfexp-cfa-peq-hl-share-reuse,corpus-100-5-1.txt,100,100,5.270000,432540000,10.000035" u="1"/>
        <s v="perfexp-cfa-pta-hl-noshare-reuse,corpus-100-10-1.txt,100,100,9.500000,14130000,10.000300" u="1"/>
        <s v="perfexp-cfa-pta-ll-share-fresh,corpus-100-20-1.txt,100,100,22.960000,188650000,10.000508" u="1"/>
        <s v="perfexp-cfa-pta-ll-noshare-reuse,corpus-100-20-1.txt,100,100,22.960000,74360000,10.000214" u="1"/>
        <s v="perfexp-stl-pta-na-na-fresh,corpus-100-2-1.txt,100,100,2.030000,52830000,10.001550" u="1"/>
        <s v="perfexp-stl-peq-na-na-fresh,corpus-100-5-1.txt,100,100,5.270000,387940000,10.000144" u="1"/>
        <s v="perfexp-cfa-peq-hl-share-fresh,corpus-100-100-1.txt,100,100,106.370000,242150000,10.000213" u="1"/>
        <s v="perfexp-cfa-peq-ll-share-reuse,corpus-100-500-1.txt,100,100,557.260000,124300000,10.000022" u="1"/>
        <s v="perfexp-stl-pta-na-na-fresh,corpus-100-100-1.txt,100,100,106.370000,12680000,10.005341" u="1"/>
        <s v="perfexp-cfa-peq-ll-share-fresh,corpus-100-200-1.txt,100,100,177.280000,198780000,10.000103" u="1"/>
        <s v="perfexp-cfa-pta-hl-noshare-reuse,corpus-100-100-1.txt,100,100,106.370000,5680000,10.009858" u="1"/>
        <s v="perfexp-stl-pbv-na-na-na,corpus-100-5-1.txt,xxx,100,5.270000,481830000,10.000076" u="1"/>
        <s v="perfexp-stl-pta-na-na-fresh,corpus-100-1-1.txt,100,100,1.000000,57300000,10.001271" u="1"/>
        <s v="perfexp-stl-peq-na-na-reuse,corpus-100-1-1.txt,100,100,1.000000,861420000,10.000014" u="1"/>
        <s v="perfexp-cfa-pta-ll-noshare-fresh,corpus-100-2-1.txt,100,100,2.030000,129810000,10.000562" u="1"/>
        <s v="perfexp-cfa-pta-hl-noshare-fresh,corpus-100-20-1.txt,100,100,22.960000,11250000,10.002920" u="1"/>
        <s v="perfexp-cfa-pta-hl-share-fresh,corpus-100-5-1.txt,100,100,5.270000,45540000,10.001383" u="1"/>
        <s v="perfexp-stl-peq-na-na-reuse,corpus-100-100-1.txt,100,100,106.370000,286920000,10.000163" u="1"/>
        <s v="perfexp-cfa-peq-hl-noshare-reuse,corpus-100-1-1.txt,100,100,1.000000,579020000,10.000107" u="1"/>
        <s v="perfexp-cfa-pta-hl-noshare-fresh,corpus-100-10-1.txt,100,100,9.500000,13700000,10.005982" u="1"/>
        <s v="perfexp-cfa-peq-hl-noshare-fresh,corpus-100-200-1.txt,100,100,177.280000,152400000,10.000008" u="1"/>
        <s v="perfexp-stl-peq-na-na-reuse,corpus-100-2-1.txt,100,100,2.030000,684170000,10.000070" u="1"/>
        <s v="perfexp-cfa-peq-ll-noshare-fresh,corpus-100-50-1.txt,100,100,43.320000,241920000,10.000227" u="1"/>
        <s v="perfexp-stl-peq-na-na-fresh,corpus-100-2-1.txt,100,100,2.030000,494160000,10.000061" u="1"/>
        <s v="perfexp-cfa-pbv-hl-share-na,corpus-100-500-1.txt,xxx,100,557.260000,108150000,10.000725" u="1"/>
        <s v="perfexp-cfa-peq-ll-share-fresh,corpus-100-10-1.txt,100,100,9.500000,432490000,10.000117" u="1"/>
        <s v="perfexp-cfa-peq-ll-share-fresh,corpus-100-20-1.txt,100,100,22.960000,380440000,10.000017" u="1"/>
        <s v="perfexp-cfa-peq-ll-noshare-reuse,corpus-100-500-1.txt,100,100,557.260000,131730000,10.000617" u="1"/>
        <s v="perfexp-cfa-pta-ll-noshare-reuse,corpus-100-500-1.txt,100,100,557.260000,3270000,10.021770" u="1"/>
        <s v="perfexp-stl-peq-na-na-reuse,corpus-100-10-1.txt,100,100,9.500000,463200000,10.000040" u="1"/>
        <s v="perfexp-cfa-pbv-ll-share-na,corpus-100-500-1.txt,xxx,100,557.260000,575270000,10.000033" u="1"/>
        <s v="perfexp-cfa-pta-ll-share-fresh,corpus-100-10-1.txt,100,100,9.500000,196970000,10.000033" u="1"/>
        <s v="perfexp-cfa-pta-ll-share-reuse,corpus-100-500-1.txt,100,100,557.260000,93060000,10.000195" u="1"/>
        <s v="perfexp-stl-peq-na-na-fresh,corpus-100-1-1.txt,100,100,1.000000,695860000,10.000071" u="1"/>
        <s v="perfexp-cfa-peq-hl-noshare-fresh,corpus-100-5-1.txt,100,100,5.270000,324130000,10.000071" u="1"/>
        <s v="perfexp-cfa-peq-ll-noshare-fresh,corpus-100-1-1.txt,100,100,1.000000,467470000,10.000207" u="1"/>
        <s v="perfexp-cfa-pta-ll-noshare-reuse,corpus-100-100-1.txt,100,100,106.370000,17360000,10.003413" u="1"/>
        <s v="perfexp-cfa-peq-hl-share-fresh,corpus-100-1-1.txt,100,100,1.000000,551530000,10.000112" u="1"/>
        <s v="perfexp-cfa-peq-ll-noshare-reuse,corpus-100-20-1.txt,100,100,22.960000,405950000,10.000168" u="1"/>
        <s v="perfexp-cfa-peq-ll-share-fresh,corpus-100-500-1.txt,100,100,557.260000,126330000,10.000390" u="1"/>
        <s v="perfexp-cfa-pta-hl-noshare-reuse,corpus-100-500-1.txt,100,100,557.260000,1480000,10.025648" u="1"/>
        <s v="perfexp-cfa-peq-ll-noshare-fresh,corpus-100-200-1.txt,100,100,177.280000,157070000,10.000292" u="1"/>
        <s v="perfexp-stl-pbv-na-na-na,corpus-100-50-1.txt,xxx,100,43.320000,135700000,10.000377" u="1"/>
        <s v="perfexp-stl-pta-na-na-fresh,corpus-100-5-1.txt,100,100,5.270000,46540000,10.000186" u="1"/>
        <s v="perfexp-cfa-pbv-ll-share-na,corpus-100-2-1.txt,xxx,100,2.030000,578310000,10.000035" u="1"/>
        <s v="perfexp-cfa-pta-ll-noshare-fresh,corpus-100-1-1.txt,100,100,1.000000,141730000,10.000482" u="1"/>
        <s v="perfexp-stl-pta-na-na-reuse,corpus-100-5-1.txt,100,100,5.270000,46960000,10.002011" u="1"/>
        <s v="perfexp-stl-pta-na-na-reuse,corpus-100-200-1.txt,100,100,177.280000,7920000,10.004859" u="1"/>
        <s v="perfexp-cfa-pbv-hl-share-na,corpus-100-200-1.txt,xxx,100,177.280000,100890000,10.001054" u="1"/>
        <s v="perfexp-cfa-peq-ll-noshare-reuse,corpus-100-5-1.txt,100,100,5.270000,447040000,10.000027" u="1"/>
        <s v="perfexp-stl-peq-na-na-reuse,corpus-100-200-1.txt,100,100,177.280000,253630000,10.000212" u="1"/>
        <s v="perfexp-cfa-peq-hl-share-reuse,corpus-100-200-1.txt,100,100,177.280000,189300000,10.000141" u="1"/>
        <s v="perfexp-cfa-pta-ll-noshare-fresh,corpus-100-100-1.txt,100,100,106.370000,16930000,10.000692" u="1"/>
        <s v="perfexp-cfa-pbv-ll-noshare-na,corpus-100-2-1.txt,xxx,100,2.030000,55020000,10.000967" u="1"/>
        <s v="perfexp-stl-pta-na-na-fresh,corpus-100-20-1.txt,100,100,22.960000,34240000,10.002102" u="1"/>
        <s v="perfexp-cfa-pta-hl-share-reuse,corpus-100-1-1.txt,100,100,1.000000,46670000,10.001611" u="1"/>
        <s v="perfexp-cfa-peq-ll-noshare-reuse,corpus-100-10-1.txt,100,100,9.500000,450620000,10.000032" u="1"/>
        <s v="perfexp-stl-pta-na-na-reuse,corpus-100-2-1.txt,100,100,2.030000,53460000,10.000027" u="1"/>
        <s v="perfexp-cfa-pbv-hl-noshare-na,corpus-100-20-1.txt,xxx,100,22.960000,38200000,10.002448" u="1"/>
        <s v="perfexp-cfa-pbv-ll-noshare-na,corpus-100-20-1.txt,xxx,100,22.960000,53940000,10.000951" u="1"/>
        <s v="perfexp-stl-peq-na-na-fresh,corpus-100-20-1.txt,100,100,22.960000,334250000,10.000210" u="1"/>
        <s v="perfexp-stl-pta-na-na-reuse,corpus-100-500-1.txt,100,100,557.260000,2760000,10.002492" u="1"/>
        <s v="perfexp-cfa-peq-ll-noshare-reuse,corpus-100-200-1.txt,100,100,177.280000,236820000,10.000261" u="1"/>
        <s v="perfexp-cfa-pbv-ll-noshare-na,corpus-100-10-1.txt,xxx,100,9.500000,55450000,10.000260" u="1"/>
        <s v="perfexp-cfa-pta-hl-noshare-reuse,corpus-100-20-1.txt,100,100,22.960000,11250000,10.004258" u="1"/>
        <s v="perfexp-cfa-pbv-ll-share-na,corpus-100-10-1.txt,xxx,100,9.500000,584490000,10.000075" u="1"/>
        <s v="perfexp-cfa-peq-ll-share-fresh,corpus-100-1-1.txt,100,100,1.000000,613900000,10.000025" u="1"/>
        <s v="perfexp-cfa-peq-ll-share-reuse,corpus-100-1-1.txt,100,100,1.000000,575780000,10.000100" u="1"/>
        <s v="perfexp-stl-pta-na-na-reuse,corpus-100-100-1.txt,100,100,106.370000,12710000,10.000025" u="1"/>
        <s v="perfexp-cfa-peq-ll-noshare-fresh,corpus-100-500-1.txt,100,100,557.260000,85170000,10.000207" u="1"/>
        <s v="perfexp-cfa-pbv-ll-noshare-na,corpus-100-1-1.txt,xxx,100,1.000000,54990000,10.000355" u="1"/>
        <s v="perfexp-cfa-pta-hl-share-reuse,corpus-100-5-1.txt,100,100,5.270000,47050000,10.001473" u="1"/>
        <s v="perfexp-stl-pta-na-na-fresh,corpus-100-200-1.txt,100,100,177.280000,7900000,10.010463" u="1"/>
        <s v="perfexp-cfa-pbv-hl-noshare-na,corpus-100-200-1.txt,xxx,100,177.280000,36840000,10.000258" u="1"/>
        <s v="perfexp-cfa-pbv-hl-share-na,corpus-100-1-1.txt,xxx,100,1.000000,105090000,10.000019" u="1"/>
        <s v="perfexp-stl-pbv-na-na-na,corpus-100-200-1.txt,xxx,100,177.280000,109550000,10.000044" u="1"/>
        <s v="perfexp-cfa-peq-hl-noshare-fresh,corpus-100-1-1.txt,100,100,1.000000,429210000,10.000204" u="1"/>
        <s v="perfexp-cfa-pta-hl-share-reuse,corpus-100-500-1.txt,100,100,557.260000,34310000,10.001741" u="1"/>
        <s v="perfexp-cfa-pbv-ll-share-na,corpus-100-5-1.txt,xxx,100,5.270000,584750000,10.000084" u="1"/>
        <s v="perfexp-cfa-pta-ll-noshare-reuse,corpus-100-50-1.txt,100,100,43.320000,44300000,10.001198" u="1"/>
        <s v="perfexp-cfa-peq-hl-noshare-fresh,corpus-100-50-1.txt,100,100,43.320000,237620000,10.000397" u="1"/>
        <s v="perfexp-cfa-pbv-hl-share-na,corpus-100-2-1.txt,xxx,100,2.030000,103900000,10.000758" u="1"/>
        <s v="perfexp-cfa-pbv-hl-noshare-na,corpus-100-1-1.txt,xxx,100,1.000000,37770000,10.001796" u="1"/>
        <s v="perfexp-cfa-pbv-ll-share-na,corpus-100-20-1.txt,xxx,100,22.960000,565640000,10.000072" u="1"/>
        <s v="perfexp-cfa-pta-ll-noshare-fresh,corpus-100-200-1.txt,100,100,177.280000,8820000,10.007415" u="1"/>
        <s v="perfexp-stl-peq-na-na-fresh,corpus-100-500-1.txt,100,100,557.260000,87310000,10.000966" u="1"/>
        <s v="perfexp-cfa-pta-ll-share-reuse,corpus-100-50-1.txt,100,100,43.320000,167390000,10.000227" u="1"/>
        <s v="perfexp-cfa-peq-hl-noshare-reuse,corpus-100-50-1.txt,100,100,43.320000,345350000,10.000252" u="1"/>
        <s v="perfexp-cfa-pta-ll-share-fresh,corpus-100-100-1.txt,100,100,106.370000,151920000,10.000368" u="1"/>
        <s v="perfexp-cfa-pta-ll-share-fresh,corpus-100-2-1.txt,100,100,2.030000,203810000,10.000026" u="1"/>
        <s v="perfexp-cfa-peq-hl-share-fresh,corpus-100-20-1.txt,100,100,22.960000,363500000,10.000024" u="1"/>
        <s v="perfexp-cfa-pta-ll-share-reuse,corpus-100-20-1.txt,100,100,22.960000,184730000,10.000371" u="1"/>
        <s v="perfexp-cfa-pbv-hl-noshare-na,corpus-100-50-1.txt,xxx,100,43.320000,37670000,10.000601" u="1"/>
        <s v="perfexp-cfa-pta-ll-share-reuse,corpus-100-10-1.txt,100,100,9.500000,188630000,10.000401" u="1"/>
        <s v="perfexp-cfa-pbv-hl-noshare-na,corpus-100-500-1.txt,xxx,100,557.260000,32660000,10.000949" u="1"/>
        <s v="perfexp-cfa-pta-ll-noshare-fresh,corpus-100-20-1.txt,100,100,22.960000,69530000,10.000309" u="1"/>
        <s v="perfexp-cfa-pall-ll-share-na" u="1"/>
        <s v="perfexp-cfaS-pno-hl-share-na" u="1"/>
        <s v="perfexp-cfa-pta-hl-share-reuse,corpus-100-50-1.txt,100,100,43.320000,42400000,10.001664" u="1"/>
        <s v="perfexp-cfa-pbv-ll-noshare-na,corpus-100-500-1.txt,xxx,100,557.260000,46600000,10.001293" u="1"/>
        <s v="perfexp-cfa-peq-ll-noshare-fresh,corpus-100-10-1.txt,100,100,9.500000,319800000,10.000179" u="1"/>
        <s v="perfexp-cfa-peq-hl-share-fresh,corpus-100-5-1.txt,100,100,5.270000,426180000,10.000085" u="1"/>
        <s v="perfexp-cfa-peq-ll-share-reuse,corpus-100-10-1.txt,100,100,9.500000,426130000,10.000214" u="1"/>
        <s v="perfexp-cfa-pta-hl-share-reuse,corpus-100-2-1.txt,100,100,2.030000,45390000,10.002069" u="1"/>
        <s v="perfexp-stl-pta-na-na-fresh,corpus-100-500-1.txt,100,100,557.260000,2750000,10.020578" u="1"/>
        <s v="perfexp-cfa-pbv-ll-noshare-na,corpus-100-50-1.txt,xxx,100,43.320000,52920000,10.000218" u="1"/>
        <s v="perfexp-cfa-peq-ll-share-fresh,corpus-100-50-1.txt,100,100,43.320000,329520000,10.000219" u="1"/>
        <s v="perfexp-cfa-pta-hl-share-fresh,corpus-100-500-1.txt,100,100,557.260000,34310000,10.001096" u="1"/>
        <s v="perfexp-cfa-pta-ll-noshare-reuse,corpus-100-200-1.txt,100,100,177.280000,8660000,10.002419" u="1"/>
        <s v="perfexp-cfa-pta-ll-noshare-fresh,corpus-100-5-1.txt,100,100,5.270000,109330000,10.000458" u="1"/>
        <s v="perfexp-cfa-pta-ll-noshare-reuse,corpus-100-1-1.txt,100,100,1.000000,149590000,10.000607" u="1"/>
        <s v="perfexp-cfa-pta-hl-share-reuse,corpus-100-100-1.txt,100,100,106.370000,42650000,10.001013" u="1"/>
        <s v="perfexp-cfa-pta-hl-noshare-fresh,corpus-100-200-1.txt,100,100,177.280000,3610000,10.018511" u="1"/>
        <s v="perfexp-cfa-pta-hl-noshare-fresh,corpus-100-500-1.txt,100,100,557.260000,1470000,10.018583" u="1"/>
        <s v="perfexp-stl-pbv-na-na-na,corpus-100-10-1.txt,xxx,100,9.500000,331830000,10.000208" u="1"/>
        <s v="perfexp-cfa-pbv-hl-share-na,corpus-100-5-1.txt,xxx,100,5.270000,104520000,10.000406" u="1"/>
        <s v="perfexp-cfa-pbv-hl-noshare-na,corpus-100-10-1.txt,xxx,100,9.500000,38620000,10.001125" u="1"/>
        <s v="perfexp-cfa-pbv-ll-share-na,corpus-100-50-1.txt,xxx,100,43.320000,567370000,10.000056" u="1"/>
        <s v="perfexp-cfa-peq-hl-share-fresh,corpus-100-10-1.txt,100,100,9.500000,422560000,10.000055" u="1"/>
        <s v="perfexp-cfa-peq-hl-share-reuse,corpus-100-20-1.txt,100,100,22.960000,372450000,10.000201" u="1"/>
        <s v="perfexp-cfa-pta-hl-share-fresh,corpus-100-200-1.txt,100,100,177.280000,38220000,10.000376" u="1"/>
        <s v="perfexp-cfa-peq-ll-share-fresh,corpus-100-5-1.txt,100,100,5.270000,435170000,10.000014" u="1"/>
        <s v="perfexp-cfa-pta-hl-noshare-reuse,corpus-100-1-1.txt,100,100,1.000000,14790000,10.003070" u="1"/>
        <s v="perfexp-cfa-pbv-ll-noshare-na,corpus-100-200-1.txt,xxx,100,177.280000,51750000,10.001529" u="1"/>
        <s v="perfexp-cfa-pta-ll-noshare-fresh,corpus-100-10-1.txt,100,100,9.500000,95240000,10.000165" u="1"/>
        <s v="perfexp-cfa-pta-hl-share-fresh,corpus-100-100-1.txt,100,100,106.370000,41020000,10.000938" u="1"/>
        <s v="perfexp-cfa-peq-hl-noshare-reuse,corpus-100-20-1.txt,100,100,22.960000,395760000,10.000025" u="1"/>
        <s v="perfexp-cfa-pta-hl-share-fresh,corpus-100-50-1.txt,100,100,43.320000,43450000,10.001057" u="1"/>
        <s v="perfexp-cfa-peq-hl-noshare-fresh,corpus-100-100-1.txt,100,100,106.370000,175550000,10.000542" u="1"/>
        <s v="perfexp-stl-pbv-na-na-na,corpus-100-100-1.txt,xxx,100,106.370000,127260000,10.000179" u="1"/>
        <s v="perfexp-cfa-pta-ll-noshare-reuse,corpus-100-10-1.txt,100,100,9.500000,109750000,10.000005" u="1"/>
        <s v="perfexp-cfa-peq-hl-noshare-reuse,corpus-100-200-1.txt,100,100,177.280000,230820000,10.000276" u="1"/>
        <s v="perfexp-cfa-pta-ll-share-reuse,corpus-100-100-1.txt,100,100,106.370000,150110000,10.000033" u="1"/>
        <s v="perfexp-cfa-pbv-ll-share-na,corpus-100-100-1.txt,xxx,100,106.370000,583880000,10.000131" u="1"/>
        <s v="perfexp-cfa-peq-hl-share-reuse,corpus-100-10-1.txt,100,100,9.500000,424040000,10.000131" u="1"/>
        <s v="perfexp-cfa-peq-hl-noshare-fresh,corpus-100-500-1.txt,100,100,557.260000,84320000,10.000124" u="1"/>
        <s v="perfexp-cfa-peq-hl-noshare-reuse,corpus-100-10-1.txt,100,100,9.500000,433740000,10.000191" u="1"/>
        <s v="perfexp-stl-pall-na-na-na" u="1"/>
        <s v="perfexp-stl-pta-na-na-reuse,corpus-100-1-1.txt,100,100,1.000000,58840000,10.001257" u="1"/>
        <s v="perfexp-cfa-pta-ll-noshare-fresh,corpus-100-50-1.txt,100,100,43.320000,41860000,10.000415" u="1"/>
        <s v="perfexp-cfa-peq-ll-share-fresh,corpus-100-100-1.txt,100,100,106.370000,250390000,10.000232" u="1"/>
        <s v="perfexp-stl-pal-na-na-na" u="1"/>
        <s v="perfexp-stl-pno-na-na-na" u="1"/>
        <s v="perfexp-stQ-pno-na-na-na" u="1"/>
        <s v="perfexp-stR-pno-na-na-na" u="1"/>
        <s v="perfexp-stS-pno-na-na-na" u="1"/>
        <s v="perfexp-stT-pno-na-na-na" u="1"/>
        <s v="perfexp-stU-pno-na-na-na" u="1"/>
        <s v="perfexp-stl-pta-na-na-reuse,corpus-100-10-1.txt,100,100,9.500000,46120000,10.001484" u="1"/>
        <s v="perfexp-cfa-pta-ll-share-reuse,corpus-100-5-1.txt,100,100,5.270000,197890000,10.000471" u="1"/>
        <s v="perfexp-cfa-peq-ll-noshare-reuse,corpus-100-50-1.txt,100,100,43.320000,358630000,10.000194" u="1"/>
        <s v="perfexp-cfa-pta-ll-share-fresh,corpus-100-200-1.txt,100,100,177.280000,129210000,10.000194" u="1"/>
        <s v="perfexp-cfa-peq-hl-noshare-reuse,corpus-100-500-1.txt,100,100,557.260000,131890000,10.000511" u="1"/>
        <s v="perfexp-stl-peq-na-na-fresh,corpus-100-50-1.txt,100,100,43.320000,267350000,10.000115" u="1"/>
        <s v="perfexp-cfa-pbv-hl-share-na,corpus-100-100-1.txt,xxx,100,106.370000,103530000,10.000936" u="1"/>
        <s v="perfexp-cfa-peq-hl-share-fresh,corpus-100-50-1.txt,100,100,43.320000,318740000,10.000085" u="1"/>
        <s v="perfexp-cfa-peq-ll-share-reuse,corpus-100-200-1.txt,100,100,177.280000,198630000,10.000055" u="1"/>
        <s v="perfexp-cfa-peq-hl-noshare-fresh,corpus-100-2-1.txt,100,100,2.030000,363450000,10.000031" u="1"/>
        <s v="perfexp-cfa-peq-hl-noshare-reuse,corpus-100-5-1.txt,100,100,5.270000,440040000,10.000198" u="1"/>
        <s v="perfexp-cfa-peq-ll-noshare-reuse,corpus-100-1-1.txt,100,100,1.000000,612490000,10.000031" u="1"/>
        <s v="perfexp-cfa-peq-ll-share-reuse,corpus-100-20-1.txt,100,100,22.960000,374950000,10.000198" u="1"/>
        <s v="perfexp-cfa-pta-ll-noshare-reuse,corpus-100-5-1.txt,100,100,5.270000,130290000,10.000347" u="1"/>
        <s v="perfexp-cfa-peq-hl-noshare-fresh,corpus-100-10-1.txt,100,100,9.500000,309270000,10.000019" u="1"/>
        <s v="perfexp-stl-pbv-na-na-na,corpus-100-20-1.txt,xxx,100,22.960000,195590000,10.000393" u="1"/>
        <s v="perfexp-cfa-pta-hl-noshare-fresh,corpus-100-1-1.txt,100,100,1.000000,14600000,10.002874" u="1"/>
        <s v="perfexp-cfa-pta-ll-share-fresh,corpus-100-50-1.txt,100,100,43.320000,176760000,10.000491" u="1"/>
        <s v="perfexp-cfa-pal-ll-share-na" u="1"/>
        <s v="perfexp-cfa-pb1-ll-share-na" u="1"/>
        <s v="perfexp-cfa-pb2-ll-share-na" u="1"/>
        <s v="perfexp-cfa-pb3-ll-share-na" u="1"/>
        <s v="perfexp-cfa-pb4-ll-share-na" u="1"/>
        <s v="perfexp-cfa-pb5-ll-share-na" u="1"/>
        <s v="perfexp-cfa-pb6-ll-share-na" u="1"/>
        <s v="perfexp-cfa-pbA-ll-share-na" u="1"/>
        <s v="perfexp-cfa-pbB-ll-share-na" u="1"/>
        <s v="perfexp-cfa-pbC-ll-share-na" u="1"/>
        <s v="perfexp-cfa-pno-hl-share-na" u="1"/>
        <s v="perfexp-cfa-pno-ll-share-na" u="1"/>
        <s v="perfexp-cfQ-pno-hl-share-na" u="1"/>
        <s v="perfexp-cfQ-pno-ll-share-na" u="1"/>
        <s v="perfexp-cfR-pno-hl-share-na" u="1"/>
        <s v="perfexp-cfR-pno-ll-share-na" u="1"/>
        <s v="perfexp-cfS-pno-ll-share-na" u="1"/>
        <s v="perfexp-cfT-pno-hl-share-na" u="1"/>
        <s v="perfexp-cfT-pno-ll-share-na" u="1"/>
        <s v="perfexp-cfU-pno-hl-share-na" u="1"/>
        <s v="perfexp-cfU-pno-ll-share-na" u="1"/>
        <s v="perfexp-stl-pbv-na-na-na,corpus-100-1-1.txt,xxx,100,1.000000,1266970000,10.000097" u="1"/>
        <s v="perfexp-cfa-pta-hl-share-fresh,corpus-100-20-1.txt,100,100,22.960000,44250000,10.002088" u="1"/>
        <s v="perfexp-cfa-pta-ll-noshare-fresh,corpus-100-500-1.txt,100,100,557.260000,3220000,10.009101" u="1"/>
        <s v="perfexp-stl-pta-na-na-fresh,corpus-100-50-1.txt,100,100,43.320000,24710000,10.000854" u="1"/>
        <s v="perfexp-cfa-pbv-hl-share-na,corpus-100-50-1.txt,xxx,100,43.320000,103440000,10.000669" u="1"/>
        <s v="perfexp-cfa-peq-ll-share-fresh,corpus-100-2-1.txt,100,100,2.030000,474340000,10.000105" u="1"/>
        <s v="perfexp-cfa-pbv-hl-noshare-na,corpus-100-100-1.txt,xxx,100,106.370000,35950000,10.000424" u="1"/>
        <s v="perfexp-cfa-peq-hl-noshare-reuse,corpus-100-2-1.txt,100,100,2.030000,485110000,10.000203" u="1"/>
        <s v="perfexp-cfa-peq-ll-noshare-fresh,corpus-100-2-1.txt,100,100,2.030000,377740000,10.000054" u="1"/>
        <s v="perfexp-cfa-peq-ll-noshare-fresh,corpus-100-5-1.txt,100,100,5.270000,335640000,10.000054" u="1"/>
        <s v="perfexp-cfa-pta-hl-noshare-fresh,corpus-100-100-1.txt,100,100,106.370000,5450000,10.005359" u="1"/>
        <s v="perfexp-cfa-peq-hl-noshare-reuse,corpus-100-100-1.txt,100,100,106.370000,264930000,10.000060" u="1"/>
        <s v="perfexp-stl-peq-na-na-reuse,corpus-100-20-1.txt,100,100,22.960000,435670000,10.000074" u="1"/>
        <s v="perfexp-cfa-peq-hl-share-reuse,corpus-100-2-1.txt,100,100,2.030000,458970000,10.000032" u="1"/>
        <s v="perfexp-cfa-pta-ll-share-reuse,corpus-100-1-1.txt,100,100,1.000000,223330000,10.000148" u="1"/>
        <s v="perfexp-cfa-peq-hl-share-reuse,corpus-100-500-1.txt,100,100,557.260000,123900000,10.000372" u="1"/>
      </sharedItems>
    </cacheField>
    <cacheField name="corpus" numFmtId="0">
      <sharedItems/>
    </cacheField>
    <cacheField name="concatsPerReset" numFmtId="0">
      <sharedItems containsMixedTypes="1" containsNumber="1" containsInteger="1" minValue="100" maxValue="100"/>
    </cacheField>
    <cacheField name="corpusItemCount" numFmtId="0">
      <sharedItems containsSemiMixedTypes="0" containsString="0" containsNumber="1" containsInteger="1" minValue="100" maxValue="100"/>
    </cacheField>
    <cacheField name="corpusMeanLenChars" numFmtId="0">
      <sharedItems containsSemiMixedTypes="0" containsString="0" containsNumber="1" minValue="1" maxValue="557.26"/>
    </cacheField>
    <cacheField name="concatDoneActualCount" numFmtId="166">
      <sharedItems containsSemiMixedTypes="0" containsString="0" containsNumber="1" containsInteger="1" minValue="1470000" maxValue="1266970000"/>
    </cacheField>
    <cacheField name="execTimeActualSec" numFmtId="0">
      <sharedItems containsSemiMixedTypes="0" containsString="0" containsNumber="1" minValue="10.000000999999999" maxValue="10.025648"/>
    </cacheField>
    <cacheField name="test-allvar" numFmtId="0">
      <sharedItems/>
    </cacheField>
    <cacheField name="operation-idx" numFmtId="0">
      <sharedItems containsSemiMixedTypes="0" containsString="0" containsNumber="1" containsInteger="1" minValue="5" maxValue="5"/>
    </cacheField>
    <cacheField name="operation" numFmtId="0">
      <sharedItems count="15">
        <s v="pta"/>
        <s v="peq"/>
        <s v="pbv"/>
        <s v="pbA" u="1"/>
        <s v="pbB" u="1"/>
        <s v="pbC" u="1"/>
        <e v="#VALUE!" u="1"/>
        <s v="pb1" u="1"/>
        <s v="pb2" u="1"/>
        <s v="pb3" u="1"/>
        <s v="pb4" u="1"/>
        <s v="pno" u="1"/>
        <s v="pb5" u="1"/>
        <s v="pb6" u="1"/>
        <s v="pal" u="1"/>
      </sharedItems>
    </cacheField>
    <cacheField name="sut" numFmtId="0">
      <sharedItems count="271">
        <s v="cfa-hl-share-reuse"/>
        <s v="cfa-hl-share-fresh"/>
        <s v="cfa-hl-noshare-reuse"/>
        <s v="cfa-hl-noshare-fresh"/>
        <s v="cfa-ll-share-reuse"/>
        <s v="cfa-ll-share-fresh"/>
        <s v="cfa-ll-noshare-reuse"/>
        <s v="cfa-ll-noshare-fresh"/>
        <s v="cfa-hl-share-na"/>
        <s v="cfa-hl-noshare-na"/>
        <s v="cfa-ll-share-na"/>
        <s v="cfa-ll-noshare-na"/>
        <s v="stl-na-na-reuse"/>
        <s v="stl-na-na-fresh"/>
        <s v="stl-na-na-na"/>
        <s v="stl-na-na-reuse,corpus-100-10-1.txt,100,100,9.500000,463200000,10.000040" u="1"/>
        <s v="stl-na-na-fresh,corpus-100-200-1.txt,100,100,177.280000,7900000,10.010463" u="1"/>
        <s v="cfa-ll-noshare-fresh,corpus-100-10-1.txt,100,100,9.500000,319800000,10.000179" u="1"/>
        <s v="cfa-hl-share-reuse,corpus-100-500-1.txt,100,100,557.260000,123900000,10.000372" u="1"/>
        <s v="stl-na-na-reuse,corpus-100-1-1.txt,100,100,1.000000,58840000,10.001257" u="1"/>
        <s v="cfa-ll-share-reuse,corpus-100-10-1.txt,100,100,9.500000,188630000,10.000401" u="1"/>
        <s v="cfa-ll-noshare-fresh,corpus-100-2-1.txt,100,100,2.030000,129810000,10.000562" u="1"/>
        <s v="cfa-ll-noshare-reuse,corpus-100-100-1.txt,100,100,106.370000,272890000,10.000079" u="1"/>
        <s v="stl" u="1"/>
        <s v="stl-na-na-reuse,corpus-100-50-1.txt,100,100,43.320000,25180000,10.003429" u="1"/>
        <s v="cfa-ll-noshare-na,corpus-100-20-1.txt,xxx,100,22.960000,53940000,10.000951" u="1"/>
        <s v="cfa-hl-share-fresh,corpus-100-10-1.txt,100,100,9.500000,422560000,10.000055" u="1"/>
        <s v="cfa-ll-noshare-fresh,corpus-100-50-1.txt,100,100,43.320000,241920000,10.000227" u="1"/>
        <s v="stl-na-na-na,corpus-100-500-1.txt,xxx,100,557.260000,86870000,10.000937" u="1"/>
        <s v="cfa-ll-noshare-na,corpus-100-10-1.txt,xxx,100,9.500000,55450000,10.000260" u="1"/>
        <s v="stl-na-na-fresh,corpus-100-500-1.txt,100,100,557.260000,2750000,10.020578" u="1"/>
        <s v="cfa-hl-share-fresh,corpus-100-20-1.txt,100,100,22.960000,363500000,10.000024" u="1"/>
        <s v="cfa-ll-share-reuse,corpus-100-20-1.txt,100,100,22.960000,184730000,10.000371" u="1"/>
        <s v="cfa-ll-share-fresh,corpus-100-500-1.txt,100,100,557.260000,90320000,10.000081" u="1"/>
        <s v="cfa-ll-noshare-na,corpus-100-1-1.txt,xxx,100,1.000000,54990000,10.000355" u="1"/>
        <s v="cfa-ll-share-na,corpus-100-1-1.txt,xxx,100,1.000000,564690000,10.000001" u="1"/>
        <s v="stl-na-na-fresh,corpus-100-5-1.txt,100,100,5.270000,387940000,10.000144" u="1"/>
        <s v="cfa-hl-noshare-na,corpus-100-2-1.txt,xxx,100,2.030000,37730000,10.000005" u="1"/>
        <s v="cfa-hl-noshare-na,corpus-100-1-1.txt,xxx,100,1.000000,37770000,10.001796" u="1"/>
        <s v="cfa-hl-noshare-na,corpus-100-100-1.txt,xxx,100,106.370000,35950000,10.000424" u="1"/>
        <s v="cfa-hl-noshare-reuse,corpus-100-2-1.txt,100,100,2.030000,485110000,10.000203" u="1"/>
        <s v="cfa-ll-noshare-fresh,corpus-100-2-1.txt,100,100,2.030000,377740000,10.000054" u="1"/>
        <s v="cfa-ll-noshare-fresh,corpus-100-5-1.txt,100,100,5.270000,335640000,10.000054" u="1"/>
        <s v="cfa-hl-noshare-reuse,corpus-100-20-1.txt,100,100,22.960000,395760000,10.000025" u="1"/>
        <s v="stl-na-na-na,corpus-100-10-1.txt,xxx,100,9.500000,331830000,10.000208" u="1"/>
        <s v="stl-na-na-fresh,corpus-100-1-1.txt,100,100,1.000000,695860000,10.000071" u="1"/>
        <s v="stl-na-na-fresh,corpus-100-50-1.txt,100,100,43.320000,24710000,10.000854" u="1"/>
        <s v="cfa-hl-share-reuse,corpus-100-500-1.txt,100,100,557.260000,34310000,10.001741" u="1"/>
        <s v="cfa-hl-share-fresh,corpus-100-200-1.txt,100,100,177.280000,191440000,10.000187" u="1"/>
        <s v="stll-na-na-na" u="1"/>
        <s v="cfa-hl-share-fresh,corpus-100-1-1.txt,100,100,1.000000,551530000,10.000112" u="1"/>
        <s v="cfa-hl-noshare-fresh,corpus-100-10-1.txt,100,100,9.500000,13700000,10.005982" u="1"/>
        <s v="cfa-hl-noshare-reuse,corpus-100-1-1.txt,100,100,1.000000,579020000,10.000107" u="1"/>
        <s v="cfa-ll-noshare-reuse,corpus-100-10-1.txt,100,100,9.500000,109750000,10.000005" u="1"/>
        <s v="stl-na-na-na,corpus-100-5-1.txt,xxx,100,5.270000,481830000,10.000076" u="1"/>
        <s v="stl-na-na-reuse,corpus-100-20-1.txt,100,100,22.960000,435670000,10.000074" u="1"/>
        <s v="cfa-hl-noshare-reuse,corpus-100-1-1.txt,100,100,1.000000,14790000,10.003070" u="1"/>
        <s v="cfa-hl-noshare-fresh,corpus-100-500-1.txt,100,100,557.260000,84320000,10.000124" u="1"/>
        <s v="cfa-ll-share" u="1"/>
        <s v="stl-na-na-reuse,corpus-100-5-1.txt,100,100,5.270000,46960000,10.002011" u="1"/>
        <s v="cfa-ll-share-fresh,corpus-100-2-1.txt,100,100,2.030000,203810000,10.000026" u="1"/>
        <s v="cfa-ll-noshare-reuse,corpus-100-500-1.txt,100,100,557.260000,131730000,10.000617" u="1"/>
        <s v="cfa-hl-share-na,corpus-100-10-1.txt,xxx,100,9.500000,102990000,10.000833" u="1"/>
        <s v="stl-na-na-fresh,corpus-100-50-1.txt,100,100,43.320000,267350000,10.000115" u="1"/>
        <s v="cfa-hl-noshare-na,corpus-100-500-1.txt,xxx,100,557.260000,32660000,10.000949" u="1"/>
        <s v="cfa-hl-share-reuse,corpus-100-1-1.txt,100,100,1.000000,46670000,10.001611" u="1"/>
        <s v="cfa-hl-noshare-reuse,corpus-100-2-1.txt,100,100,2.030000,14540000,10.003868" u="1"/>
        <s v="cfa-hl-share-reuse,corpus-100-20-1.txt,100,100,22.960000,372450000,10.000201" u="1"/>
        <s v="cfa-ll-noshare-reuse,corpus-100-20-1.txt,100,100,22.960000,74360000,10.000214" u="1"/>
        <s v="stl-na-na-reuse,corpus-100-5-1.txt,100,100,5.270000,493900000,10.000021" u="1"/>
        <s v="cfa-ll-share-fresh,corpus-100-2-1.txt,100,100,2.030000,474340000,10.000105" u="1"/>
        <s v="cfa-hl-share-reuse,corpus-100-20-1.txt,100,100,22.960000,45070000,10.000489" u="1"/>
        <s v="cfa-ll-share-na,corpus-100-200-1.txt,xxx,100,177.280000,571650000,10.000041" u="1"/>
        <s v="cfa-ll-share-reuse,corpus-100-500-1.txt,100,100,557.260000,93060000,10.000195" u="1"/>
        <e v="#VALUE!" u="1"/>
        <s v="cfQ-hl-share-na" u="1"/>
        <s v="cfa-hl-share-na,corpus-100-500-1.txt,xxx,100,557.260000,108150000,10.000725" u="1"/>
        <s v="cfa-ll-share-fresh,corpus-100-10-1.txt,100,100,9.500000,432490000,10.000117" u="1"/>
        <s v="cfa-ll-noshare-reuse,corpus-100-10-1.txt,100,100,9.500000,450620000,10.000032" u="1"/>
        <s v="cfa-ll-noshare-reuse,corpus-100-100-1.txt,100,100,106.370000,17360000,10.003413" u="1"/>
        <s v="cfa-hl-noshare-fresh,corpus-100-100-1.txt,100,100,106.370000,175550000,10.000542" u="1"/>
        <s v="cfa-hl-noshare-na,corpus-100-5-1.txt,xxx,100,5.270000,37200000,10.000216" u="1"/>
        <s v="cfa-hl-share-fresh,corpus-100-2-1.txt,100,100,2.030000,45360000,10.001512" u="1"/>
        <s v="cfa-hl-share-reuse,corpus-100-1-1.txt,100,100,1.000000,570080000,10.000166" u="1"/>
        <s v="cfa-ll-share-reuse,corpus-100-2-1.txt,100,100,2.030000,465740000,10.000050" u="1"/>
        <s v="cfa-hl-share-na,corpus-100-200-1.txt,xxx,100,177.280000,100890000,10.001054" u="1"/>
        <s v="cfa-hl-noshare-reuse,corpus-100-50-1.txt,100,100,43.320000,9250000,10.005358" u="1"/>
        <s v="cfa-ll-noshare-reuse,corpus-100-50-1.txt,100,100,43.320000,44300000,10.001198" u="1"/>
        <s v="cfa-hl-noshare-reuse,corpus-100-500-1.txt,100,100,557.260000,131890000,10.000511" u="1"/>
        <s v="cfR-hl-share-na" u="1"/>
        <s v="stl-na-na-fresh,corpus-100-5-1.txt,100,100,5.270000,46540000,10.000186" u="1"/>
        <s v="stl-na-na-na,corpus-100-50-1.txt,xxx,100,43.320000,135700000,10.000377" u="1"/>
        <s v="cfa-ll-share-na,corpus-100-10-1.txt,xxx,100,9.500000,584490000,10.000075" u="1"/>
        <s v="cfa-hl-share-reuse,corpus-100-50-1.txt,100,100,43.320000,42400000,10.001664" u="1"/>
        <s v="cfa-hl-share-fresh,corpus-100-50-1.txt,100,100,43.320000,43450000,10.001057" u="1"/>
        <s v="cfa-ll-noshare-fresh,corpus-100-1-1.txt,100,100,1.000000,141730000,10.000482" u="1"/>
        <s v="cfa-hl-noshare-fresh,corpus-100-10-1.txt,100,100,9.500000,309270000,10.000019" u="1"/>
        <s v="cfaS-hl-share-na" u="1"/>
        <s v="stl-na-na-fresh,corpus-100-20-1.txt,100,100,22.960000,334250000,10.000210" u="1"/>
        <s v="cfa-hl-noshare-na,corpus-100-50-1.txt,xxx,100,43.320000,37670000,10.000601" u="1"/>
        <s v="cfa-ll-noshare-reuse,corpus-100-500-1.txt,100,100,557.260000,3270000,10.021770" u="1"/>
        <s v="cfT-hl-share-na" u="1"/>
        <s v="cfa-hl-noshare-fresh,corpus-100-2-1.txt,100,100,2.030000,15040000,10.006349" u="1"/>
        <s v="cfa-hl-share-reuse,corpus-100-200-1.txt,100,100,177.280000,189300000,10.000141" u="1"/>
        <s v="cfa-ll-share-reuse,corpus-100-5-1.txt,100,100,5.270000,197890000,10.000471" u="1"/>
        <s v="cfa-ll-noshare-fresh,corpus-100-10-1.txt,100,100,9.500000,95240000,10.000165" u="1"/>
        <s v="cfa-ll-noshare-na,corpus-100-200-1.txt,xxx,100,177.280000,51750000,10.001529" u="1"/>
        <s v="cfU-hl-share-na" u="1"/>
        <s v="stl-na-na-reuse,corpus-100-1-1.txt,100,100,1.000000,861420000,10.000014" u="1"/>
        <s v="cfa-hl-share-reuse,corpus-100-2-1.txt,100,100,2.030000,458970000,10.000032" u="1"/>
        <s v="cfa-ll-share-reuse,corpus-100-1-1.txt,100,100,1.000000,223330000,10.000148" u="1"/>
        <s v="stl-na-na-reuse,corpus-100-100-1.txt,100,100,106.370000,286920000,10.000163" u="1"/>
        <s v="stl-na-na-na,corpus-100-1-1.txt,xxx,100,1.000000,1266970000,10.000097" u="1"/>
        <s v="cfa-hl-share-na,corpus-100-5-1.txt,xxx,100,5.270000,104520000,10.000406" u="1"/>
        <s v="cfa-hl-noshare-na,corpus-100-20-1.txt,xxx,100,22.960000,38200000,10.002448" u="1"/>
        <s v="cfa-hl-share-reuse,corpus-100-50-1.txt,100,100,43.320000,320980000,10.000059" u="1"/>
        <s v="cfa-hl-noshare-reuse,corpus-100-200-1.txt,100,100,177.280000,230820000,10.000276" u="1"/>
        <s v="stl-na-na-fresh,corpus-100-20-1.txt,100,100,22.960000,34240000,10.002102" u="1"/>
        <s v="cfa-ll-share-na,corpus-100-20-1.txt,xxx,100,22.960000,565640000,10.000072" u="1"/>
        <s v="cfa-ll-share-reuse,corpus-100-5-1.txt,100,100,5.270000,430170000,10.000137" u="1"/>
        <s v="cfa-ll-share-reuse,corpus-100-50-1.txt,100,100,43.320000,323550000,10.000218" u="1"/>
        <s v="cfa-ll-share-reuse,corpus-100-200-1.txt,100,100,177.280000,198630000,10.000055" u="1"/>
        <s v="cfa-hl-share-reuse,corpus-100-2-1.txt,100,100,2.030000,45390000,10.002069" u="1"/>
        <s v="cfa-ll-noshare-reuse,corpus-100-2-1.txt,100,100,2.030000,139960000,10.000228" u="1"/>
        <s v="cfa-hl-share-fresh,corpus-100-500-1.txt,100,100,557.260000,34310000,10.001096" u="1"/>
        <s v="cfa-hl-share-fresh,corpus-100-500-1.txt,100,100,557.260000,119660000,10.000806" u="1"/>
        <s v="cfa-ll-noshare-fresh,corpus-100-100-1.txt,100,100,106.370000,180950000,10.000065" u="1"/>
        <s v="cfa-ll-share-reuse,corpus-100-10-1.txt,100,100,9.500000,426130000,10.000214" u="1"/>
        <s v="cfa-ll-share-fresh,corpus-100-20-1.txt,100,100,22.960000,380440000,10.000017" u="1"/>
        <s v="cfa-hl-noshare-reuse,corpus-100-200-1.txt,100,100,177.280000,3630000,10.015228" u="1"/>
        <s v="cfa-hl-share-reuse,corpus-100-100-1.txt,100,100,106.370000,248850000,10.000220" u="1"/>
        <s v="cfa-hl-share-na,corpus-100-2-1.txt,xxx,100,2.030000,103900000,10.000758" u="1"/>
        <s v="stl-na-na-fresh,corpus-100-10-1.txt,100,100,9.500000,374640000,10.000298" u="1"/>
        <s v="cfa-ll-share-fresh,corpus-100-1-1.txt,100,100,1.000000,613900000,10.000025" u="1"/>
        <s v="cfa-ll-share-reuse,corpus-100-1-1.txt,100,100,1.000000,575780000,10.000100" u="1"/>
        <s v="stl-na-na-fresh,corpus-100-500-1.txt,100,100,557.260000,87310000,10.000966" u="1"/>
        <s v="cfa-ll-noshare-reuse,corpus-100-5-1.txt,100,100,5.270000,447040000,10.000027" u="1"/>
        <s v="cfa-hl-noshare-na,corpus-100-10-1.txt,xxx,100,9.500000,38620000,10.001125" u="1"/>
        <s v="cfa-hl-share-na,corpus-100-100-1.txt,xxx,100,106.370000,103530000,10.000936" u="1"/>
        <s v="cfa-hl-noshare-na,corpus-100-200-1.txt,xxx,100,177.280000,36840000,10.000258" u="1"/>
        <s v="cfa-ll-share-fresh,corpus-100-5-1.txt,100,100,5.270000,435170000,10.000014" u="1"/>
        <s v="cfa-hl-noshare-fresh,corpus-100-5-1.txt,100,100,5.270000,13820000,10.001873" u="1"/>
        <s v="cfa-ll-noshare-na,corpus-100-500-1.txt,xxx,100,557.260000,46600000,10.001293" u="1"/>
        <s v="cfa-hl-noshare" u="1"/>
        <s v="stl-na-na-fresh,corpus-100-200-1.txt,100,100,177.280000,167900000,10.000059" u="1"/>
        <s v="stl-na-na-reuse,corpus-100-500-1.txt,100,100,557.260000,135250000,10.000592" u="1"/>
        <s v="cfa-hl-noshare-fresh,corpus-100-50-1.txt,100,100,43.320000,237620000,10.000397" u="1"/>
        <s v="cfa-ll-share-fresh,corpus-100-1-1.txt,100,100,1.000000,226690000,10.000003" u="1"/>
        <s v="cfa10-ll-share-na" u="1"/>
        <s v="cfa-ll-share-fresh,corpus-100-10-1.txt,100,100,9.500000,196970000,10.000033" u="1"/>
        <s v="cfa-ll-share-na,corpus-100-500-1.txt,xxx,100,557.260000,575270000,10.000033" u="1"/>
        <s v="cfa-hl-noshare-fresh,corpus-100-50-1.txt,100,100,43.320000,9240000,10.002466" u="1"/>
        <s v="cfa-ll-share-reuse,corpus-100-100-1.txt,100,100,106.370000,150110000,10.000033" u="1"/>
        <s v="stQ-na-na-na" u="1"/>
        <s v="cfa-ll-noshare-reuse,corpus-100-2-1.txt,100,100,2.030000,521140000,10.000141" u="1"/>
        <s v="stl-fresh" u="1"/>
        <s v="cfa-hl-noshare-reuse,corpus-100-10-1.txt,100,100,9.500000,14130000,10.000300" u="1"/>
        <s v="cfa-hl-share-reuse,corpus-100-100-1.txt,100,100,106.370000,42650000,10.001013" u="1"/>
        <s v="stR-na-na-na" u="1"/>
        <s v="cfa-hl-noshare-reuse,corpus-100-10-1.txt,100,100,9.500000,433740000,10.000191" u="1"/>
        <s v="stl-na-na-reuse,corpus-100-10-1.txt,100,100,9.500000,46120000,10.001484" u="1"/>
        <s v="stl-na-na-reuse,corpus-100-20-1.txt,100,100,22.960000,34640000,10.000799" u="1"/>
        <s v="cfa-hl-share-fresh,corpus-100-1-1.txt,100,100,1.000000,46210000,10.000321" u="1"/>
        <s v="cfa-hl-share-fresh,corpus-100-100-1.txt,100,100,106.370000,242150000,10.000213" u="1"/>
        <s v="cfa-ll-share-reuse,corpus-100-500-1.txt,100,100,557.260000,124300000,10.000022" u="1"/>
        <s v="stS-na-na-na" u="1"/>
        <s v="cfa-hl-noshare-fresh,corpus-100-1-1.txt,100,100,1.000000,429210000,10.000204" u="1"/>
        <s v="cfa-hl-share-reuse,corpus-100-200-1.txt,100,100,177.280000,39010000,10.000491" u="1"/>
        <s v="buhr94" u="1"/>
        <s v="stT-na-na-na" u="1"/>
        <s v="stl-na-na-na,corpus-100-2-1.txt,xxx,100,2.030000,808880000,10.000089" u="1"/>
        <s v="cfa-hl-noshare-fresh,corpus-100-20-1.txt,100,100,22.960000,11250000,10.002920" u="1"/>
        <s v="cfa-ll-noshare-fresh,corpus-100-200-1.txt,100,100,177.280000,8820000,10.007415" u="1"/>
        <s v="cfa-hl-share-fresh,corpus-100-50-1.txt,100,100,43.320000,318740000,10.000085" u="1"/>
        <s v="cfa-ll-noshare-reuse,corpus-100-200-1.txt,100,100,177.280000,8660000,10.002419" u="1"/>
        <s v="stU-na-na-na" u="1"/>
        <s v="cfQ-ll-share-na" u="1"/>
        <s v="stl-na-na-reuse,corpus-100-500-1.txt,100,100,557.260000,2760000,10.002492" u="1"/>
        <s v="cfa-hl-share-reuse,corpus-100-5-1.txt,100,100,5.270000,432540000,10.000035" u="1"/>
        <s v="cfa-ll-noshare-na,corpus-100-100-1.txt,xxx,100,106.370000,51770000,10.001469" u="1"/>
        <s v="cfa-ll-noshare-fresh,corpus-100-500-1.txt,100,100,557.260000,85170000,10.000207" u="1"/>
        <s v="cfR-ll-share-na" u="1"/>
        <s v="cfa-ll-share-na,corpus-100-5-1.txt,xxx,100,5.270000,584750000,10.000084" u="1"/>
        <s v="cfa-hl-share-na,corpus-100-50-1.txt,xxx,100,43.320000,103440000,10.000669" u="1"/>
        <s v="cfa-hl-share-reuse,corpus-100-5-1.txt,100,100,5.270000,47050000,10.001473" u="1"/>
        <s v="stl-na-na-reuse,corpus-100-200-1.txt,100,100,177.280000,7920000,10.004859" u="1"/>
        <s v="cfa-ll-share-fresh,corpus-100-20-1.txt,100,100,22.960000,188650000,10.000508" u="1"/>
        <s v="cfa-hl-share-reuse,corpus-100-10-1.txt,100,100,9.500000,44690000,10.001209" u="1"/>
        <s v="cfa-ll-noshare-fresh,corpus-100-50-1.txt,100,100,43.320000,41860000,10.000415" u="1"/>
        <s v="cfa-ll-share-reuse,corpus-100-100-1.txt,100,100,106.370000,244470000,10.000263" u="1"/>
        <s v="cfS-ll-share-na" u="1"/>
        <s v="stl-na-na-fresh,corpus-100-10-1.txt,100,100,9.500000,44710000,10.000273" u="1"/>
        <s v="cfa-hl-share-reuse,corpus-100-10-1.txt,100,100,9.500000,424040000,10.000131" u="1"/>
        <s v="cfa-ll-share-na,corpus-100-100-1.txt,xxx,100,106.370000,583880000,10.000131" u="1"/>
        <s v="cfa-hl-noshare-reuse,corpus-100-100-1.txt,100,100,106.370000,5680000,10.009858" u="1"/>
        <s v="cfa-ll-share-fresh,corpus-100-200-1.txt,100,100,177.280000,198780000,10.000103" u="1"/>
        <s v="cfa-hl-share-fresh,corpus-100-5-1.txt,100,100,5.270000,426180000,10.000085" u="1"/>
        <s v="stl-na-na-fresh,corpus-100-100-1.txt,100,100,106.370000,12680000,10.005341" u="1"/>
        <s v="cfa-hl-noshare-fresh,corpus-100-1-1.txt,100,100,1.000000,14600000,10.002874" u="1"/>
        <s v="cfT-ll-share-na" u="1"/>
        <s v="cfa90-ll-share-na" u="1"/>
        <s v="stl-na-na-fresh,corpus-100-2-1.txt,100,100,2.030000,52830000,10.001550" u="1"/>
        <s v="cfa-hl-share-fresh,corpus-100-5-1.txt,100,100,5.270000,45540000,10.001383" u="1"/>
        <s v="cfa-hl-noshare-reuse,corpus-100-50-1.txt,100,100,43.320000,345350000,10.000252" u="1"/>
        <s v="cfa-ll-share-fresh,corpus-100-100-1.txt,100,100,106.370000,151920000,10.000368" u="1"/>
        <s v="cfU-ll-share-na" u="1"/>
        <s v="cfa-hl-noshare-fresh,corpus-100-2-1.txt,100,100,2.030000,363450000,10.000031" u="1"/>
        <s v="cfa-hl-noshare-reuse,corpus-100-5-1.txt,100,100,5.270000,440040000,10.000198" u="1"/>
        <s v="cfa-ll-noshare-reuse,corpus-100-1-1.txt,100,100,1.000000,612490000,10.000031" u="1"/>
        <s v="cfa-ll-noshare-reuse,corpus-100-5-1.txt,100,100,5.270000,130290000,10.000347" u="1"/>
        <s v="cfa-ll-share-reuse,corpus-100-20-1.txt,100,100,22.960000,374950000,10.000198" u="1"/>
        <s v="cfa-hl-noshare-fresh,corpus-100-200-1.txt,100,100,177.280000,3610000,10.018511" u="1"/>
        <s v="cfa-hl-noshare-fresh,corpus-100-500-1.txt,100,100,557.260000,1470000,10.018583" u="1"/>
        <s v="stl-na-na-fresh,corpus-100-2-1.txt,100,100,2.030000,494160000,10.000061" u="1"/>
        <s v="stl-na-na-reuse,corpus-100-50-1.txt,100,100,43.320000,378860000,10.000221" u="1"/>
        <s v="stl-na-na-reuse,corpus-100-200-1.txt,100,100,177.280000,253630000,10.000212" u="1"/>
        <s v="cfa-hl-noshare-reuse,corpus-100-20-1.txt,100,100,22.960000,11250000,10.004258" u="1"/>
        <s v="cfa-ll-noshare-fresh,corpus-100-500-1.txt,100,100,557.260000,3220000,10.009101" u="1"/>
        <s v="cfa-ll-share-na,corpus-100-50-1.txt,xxx,100,43.320000,567370000,10.000056" u="1"/>
        <s v="cfa-hl-share-fresh,corpus-100-200-1.txt,100,100,177.280000,38220000,10.000376" u="1"/>
        <s v="cfa-ll-noshare-fresh,corpus-100-20-1.txt,100,100,22.960000,297220000,10.000166" u="1"/>
        <s v="buhr94-fresh" u="1"/>
        <s v="stl-na-na-reuse,corpus-100-100-1.txt,100,100,106.370000,12710000,10.000025" u="1"/>
        <s v="cfa-hl-noshare-fresh,corpus-100-5-1.txt,100,100,5.270000,324130000,10.000071" u="1"/>
        <s v="cfa-ll-share-reuse,corpus-100-200-1.txt,100,100,177.280000,126510000,10.000682" u="1"/>
        <s v="cfa-hl-share" u="1"/>
        <s v="cfa-hl-share-fresh,corpus-100-20-1.txt,100,100,22.960000,44250000,10.002088" u="1"/>
        <s v="cfa-hl-noshare-reuse,corpus-100-500-1.txt,100,100,557.260000,1480000,10.025648" u="1"/>
        <s v="cfa-ll-noshare-reuse,corpus-100-20-1.txt,100,100,22.960000,405950000,10.000168" u="1"/>
        <s v="cfa-ll-share-fresh,corpus-100-500-1.txt,100,100,557.260000,126330000,10.000390" u="1"/>
        <s v="cfa-ll-noshare-fresh,corpus-100-200-1.txt,100,100,177.280000,157070000,10.000292" u="1"/>
        <s v="cfa-hl-share-na,corpus-100-1-1.txt,xxx,100,1.000000,105090000,10.000019" u="1"/>
        <s v="cfa-ll-share-fresh,corpus-100-50-1.txt,100,100,43.320000,329520000,10.000219" u="1"/>
        <s v="cfa-ll-noshare-reuse,corpus-100-200-1.txt,100,100,177.280000,236820000,10.000261" u="1"/>
        <s v="cfa-ll-noshare" u="1"/>
        <s v="cfa-hl-noshare-reuse,corpus-100-5-1.txt,100,100,5.270000,14010000,10.000639" u="1"/>
        <s v="cfa-ll-share-fresh,corpus-100-5-1.txt,100,100,5.270000,196020000,10.000091" u="1"/>
        <s v="cfa-ll-share-fresh,corpus-100-50-1.txt,100,100,43.320000,176760000,10.000491" u="1"/>
        <s v="cfa-ll-share-fresh,corpus-100-100-1.txt,100,100,106.370000,250390000,10.000232" u="1"/>
        <s v="cfa-ll-noshare-fresh,corpus-100-100-1.txt,100,100,106.370000,16930000,10.000692" u="1"/>
        <s v="cfa-ll-noshare-fresh,corpus-100-20-1.txt,100,100,22.960000,69530000,10.000309" u="1"/>
        <s v="cfa-hl-noshare-fresh,corpus-100-100-1.txt,100,100,106.370000,5450000,10.005359" u="1"/>
        <s v="cfa-hl-noshare-reuse,corpus-100-100-1.txt,100,100,106.370000,264930000,10.000060" u="1"/>
        <s v="stl-na-na-reuse,corpus-100-2-1.txt,100,100,2.030000,53460000,10.000027" u="1"/>
        <s v="cfa-hl-share-fresh,corpus-100-100-1.txt,100,100,106.370000,41020000,10.000938" u="1"/>
        <s v="cfa-ll-share-na,corpus-100-2-1.txt,xxx,100,2.030000,578310000,10.000035" u="1"/>
        <s v="stl-na-na-na,corpus-100-200-1.txt,xxx,100,177.280000,109550000,10.000044" u="1"/>
        <s v="cfa-ll-noshare-fresh,corpus-100-1-1.txt,100,100,1.000000,467470000,10.000207" u="1"/>
        <s v="cfa-hl-noshare-fresh,corpus-100-20-1.txt,100,100,22.960000,284840000,10.000234" u="1"/>
        <s v="stl-fresh--from-cfa" u="1"/>
        <s v="cfa-ll-noshare-na,corpus-100-5-1.txt,xxx,100,5.270000,54380000,10.000293" u="1"/>
        <s v="stl-na-na-na,corpus-100-100-1.txt,xxx,100,106.370000,127260000,10.000179" u="1"/>
        <s v="cfa-hl-noshare-fresh,corpus-100-200-1.txt,100,100,177.280000,152400000,10.000008" u="1"/>
        <s v="stl-reuse" u="1"/>
        <s v="cfa-ll-noshare-na,corpus-100-50-1.txt,xxx,100,43.320000,52920000,10.000218" u="1"/>
        <s v="stl-na-na-fresh,corpus-100-100-1.txt,100,100,106.370000,202970000,10.000039" u="1"/>
        <s v="cfa-ll-share-reuse,corpus-100-50-1.txt,100,100,43.320000,167390000,10.000227" u="1"/>
        <s v="stl-na-na-fresh,corpus-100-1-1.txt,100,100,1.000000,57300000,10.001271" u="1"/>
        <s v="stl-na-na-na,corpus-100-20-1.txt,xxx,100,22.960000,195590000,10.000393" u="1"/>
        <s v="stl-na-na-reuse,corpus-100-2-1.txt,100,100,2.030000,684170000,10.000070" u="1"/>
        <s v="cfa-hl-share-na,corpus-100-20-1.txt,xxx,100,22.960000,102890000,10.000440" u="1"/>
        <s v="cfa-ll-noshare-fresh,corpus-100-5-1.txt,100,100,5.270000,109330000,10.000458" u="1"/>
        <s v="cfa-ll-noshare-reuse,corpus-100-1-1.txt,100,100,1.000000,149590000,10.000607" u="1"/>
        <s v="buhr94-reuse" u="1"/>
        <s v="cfa-ll-noshare-na,corpus-100-2-1.txt,xxx,100,2.030000,55020000,10.000967" u="1"/>
        <s v="cfa-ll-share-reuse,corpus-100-2-1.txt,100,100,2.030000,203980000,10.000178" u="1"/>
        <s v="cfal-ll-share-na" u="1"/>
        <s v="cfa-hl-share-fresh,corpus-100-10-1.txt,100,100,9.500000,44770000,10.000800" u="1"/>
        <s v="cfa-hl-share-fresh,corpus-100-2-1.txt,100,100,2.030000,451490000,10.000152" u="1"/>
        <s v="cfa-ll-noshare-reuse,corpus-100-50-1.txt,100,100,43.320000,358630000,10.000194" u="1"/>
        <s v="cfa-ll-share-fresh,corpus-100-200-1.txt,100,100,177.280000,129210000,10.000194" u="1"/>
      </sharedItems>
    </cacheField>
    <cacheField name="sut-platform" numFmtId="0">
      <sharedItems count="19">
        <s v="cfa"/>
        <s v="stl"/>
        <s v="cfQ" u="1"/>
        <s v="cfR" u="1"/>
        <s v="cfS" u="1"/>
        <s v="stQ" u="1"/>
        <s v="cfal" u="1"/>
        <s v="cfT" u="1"/>
        <s v="stR" u="1"/>
        <e v="#VALUE!" u="1"/>
        <s v="cfU" u="1"/>
        <s v="stS" u="1"/>
        <s v="stT" u="1"/>
        <s v="stU" u="1"/>
        <s v="cfa10" u="1"/>
        <s v="cfaS" u="1"/>
        <s v="stll" u="1"/>
        <s v="buhr94" u="1"/>
        <s v="cfa90" u="1"/>
      </sharedItems>
    </cacheField>
    <cacheField name="sut-cfa-level" numFmtId="0">
      <sharedItems count="10">
        <s v="hl"/>
        <s v="ll"/>
        <s v="~na~"/>
        <s v="~stl-fresh~" u="1"/>
        <e v="#VALUE!" u="1"/>
        <s v="~stl-reuse~" u="1"/>
        <s v="~buhr94-reuse~" u="1"/>
        <s v="~buhr94~" u="1"/>
        <s v="~buhr94-fresh~" u="1"/>
        <s v="~stl~" u="1"/>
      </sharedItems>
    </cacheField>
    <cacheField name="suffix-cfa-sharing-alloc" numFmtId="0">
      <sharedItems/>
    </cacheField>
    <cacheField name="sut-cfa-sharing" numFmtId="0">
      <sharedItems count="4">
        <s v="share"/>
        <s v="noshare"/>
        <s v="~na~"/>
        <e v="#VALUE!" u="1"/>
      </sharedItems>
    </cacheField>
    <cacheField name="op-alloc" numFmtId="0">
      <sharedItems count="234">
        <s v="reuse"/>
        <s v="fresh"/>
        <s v="na"/>
        <s v="1.txt,100,100,1.000000,429210000,10.000204" u="1"/>
        <s v="1.txt,100,100,9.500000,422560000,10.000055" u="1"/>
        <s v="1.txt,100,100,22.960000,69530000,10.000309" u="1"/>
        <s v="1.txt,100,100,22.960000,74360000,10.000214" u="1"/>
        <s v="1.txt,100,100,9.500000,426130000,10.000214" u="1"/>
        <s v="1.txt,100,100,9.500000,433740000,10.000191" u="1"/>
        <s v="1.txt,100,100,43.320000,318740000,10.000085" u="1"/>
        <s v="1.txt,100,100,1.000000,226690000,10.000003" u="1"/>
        <s v="1.txt,xxx,100,9.500000,584490000,10.000075" u="1"/>
        <s v="1.txt,100,100,177.280000,38220000,10.000376" u="1"/>
        <s v="1.txt,xxx,100,557.260000,32660000,10.000949" u="1"/>
        <s v="1.txt,xxx,100,106.370000,103530000,10.000936" u="1"/>
        <s v="1.txt,100,100,5.270000,426180000,10.000085" u="1"/>
        <s v="1.txt,xxx,100,22.960000,53940000,10.000951" u="1"/>
        <s v="1.txt,100,100,106.370000,202970000,10.000039" u="1"/>
        <s v="1.txt,100,100,177.280000,236820000,10.000261" u="1"/>
        <s v="1.txt,100,100,5.270000,47050000,10.001473" u="1"/>
        <s v="1.txt,100,100,2.030000,377740000,10.000054" u="1"/>
        <s v="1.txt,100,100,2.030000,485110000,10.000203" u="1"/>
        <s v="1.txt,100,100,5.270000,335640000,10.000054" u="1"/>
        <s v="1.txt,100,100,22.960000,297220000,10.000166" u="1"/>
        <s v="1.txt,100,100,43.320000,9240000,10.002466" u="1"/>
        <s v="1.txt,100,100,43.320000,358630000,10.000194" u="1"/>
        <s v="1.txt,100,100,177.280000,191440000,10.000187" u="1"/>
        <s v="1.txt,100,100,9.500000,196970000,10.000033" u="1"/>
        <s v="1.txt,100,100,106.370000,175550000,10.000542" u="1"/>
        <s v="1.txt,100,100,177.280000,230820000,10.000276" u="1"/>
        <s v="1.txt,100,100,43.320000,329520000,10.000219" u="1"/>
        <s v="1.txt,xxx,100,43.320000,567370000,10.000056" u="1"/>
        <s v="1.txt,100,100,106.370000,244470000,10.000263" u="1"/>
        <s v="1.txt,100,100,1.000000,579020000,10.000107" u="1"/>
        <s v="1.txt,100,100,9.500000,319800000,10.000179" u="1"/>
        <s v="1.txt,xxx,100,5.270000,584750000,10.000084" u="1"/>
        <s v="1.txt,100,100,1.000000,57300000,10.001271" u="1"/>
        <s v="1.txt,100,100,5.270000,45540000,10.001383" u="1"/>
        <s v="1.txt,xxx,100,9.500000,55450000,10.000260" u="1"/>
        <s v="1.txt,100,100,1.000000,223330000,10.000148" u="1"/>
        <s v="1.txt,100,100,177.280000,198780000,10.000103" u="1"/>
        <s v="1.txt,100,100,9.500000,432490000,10.000117" u="1"/>
        <e v="#VALUE!" u="1"/>
        <s v="1.txt,100,100,1.000000,14790000,10.003070" u="1"/>
        <s v="1.txt,100,100,177.280000,3630000,10.015228" u="1"/>
        <s v="1.txt,100,100,43.320000,43450000,10.001057" u="1"/>
        <s v="1.txt,xxx,100,1.000000,54990000,10.000355" u="1"/>
        <s v="1.txt,100,100,2.030000,458970000,10.000032" u="1"/>
        <s v="1.txt,100,100,9.500000,450620000,10.000032" u="1"/>
        <s v="1.txt,xxx,100,106.370000,51770000,10.001469" u="1"/>
        <s v="1.txt,100,100,106.370000,264930000,10.000060" u="1"/>
        <s v="1.txt,xxx,100,1.000000,564690000,10.000001" u="1"/>
        <s v="1.txt,100,100,1.000000,14600000,10.002874" u="1"/>
        <s v="1.txt,100,100,43.320000,24710000,10.000854" u="1"/>
        <s v="1.txt,100,100,5.270000,430170000,10.000137" u="1"/>
        <s v="1.txt,100,100,557.260000,2750000,10.020578" u="1"/>
        <s v="1.txt,100,100,106.370000,286920000,10.000163" u="1"/>
        <s v="1.txt,xxx,100,9.500000,38620000,10.001125" u="1"/>
        <s v="1.txt,100,100,106.370000,5450000,10.005359" u="1"/>
        <s v="1.txt,100,100,2.030000,203980000,10.000178" u="1"/>
        <s v="1.txt,100,100,22.960000,435670000,10.000074" u="1"/>
        <s v="1.txt,100,100,106.370000,151920000,10.000368" u="1"/>
        <s v="1.txt,100,100,43.320000,378860000,10.000221" u="1"/>
        <s v="1.txt,100,100,557.260000,34310000,10.001096" u="1"/>
        <s v="1.txt,100,100,2.030000,14540000,10.003868" u="1"/>
        <s v="1.txt,100,100,5.270000,493900000,10.000021" u="1"/>
        <s v="1.txt,xxx,100,9.500000,102990000,10.000833" u="1"/>
        <s v="1.txt,100,100,106.370000,41020000,10.000938" u="1"/>
        <s v="1.txt,100,100,43.320000,323550000,10.000218" u="1"/>
        <s v="1.txt,xxx,100,22.960000,102890000,10.000440" u="1"/>
        <s v="1.txt,100,100,1.000000,58840000,10.001257" u="1"/>
        <s v="1.txt,100,100,557.260000,87310000,10.000966" u="1"/>
        <s v="1.txt,xxx,100,22.960000,195590000,10.000393" u="1"/>
        <s v="1.txt,100,100,1.000000,612490000,10.000031" u="1"/>
        <s v="1.txt,100,100,2.030000,363450000,10.000031" u="1"/>
        <s v="1.txt,100,100,5.270000,130290000,10.000347" u="1"/>
        <s v="1.txt,100,100,5.270000,440040000,10.000198" u="1"/>
        <s v="1.txt,100,100,557.260000,2760000,10.002492" u="1"/>
        <s v="1.txt,100,100,9.500000,188630000,10.000401" u="1"/>
        <s v="1.txt,xxx,100,2.030000,55020000,10.000967" u="1"/>
        <s v="1.txt,xxx,100,2.030000,103900000,10.000758" u="1"/>
        <s v="1.txt,100,100,2.030000,45360000,10.001512" u="1"/>
        <s v="1.txt,xxx,100,2.030000,37730000,10.000005" u="1"/>
        <s v="1.txt,100,100,22.960000,34640000,10.000799" u="1"/>
        <s v="1.txt,100,100,43.320000,167390000,10.000227" u="1"/>
        <s v="1.txt,100,100,43.320000,241920000,10.000227" u="1"/>
        <s v="1.txt,100,100,557.260000,135250000,10.000592" u="1"/>
        <s v="1.txt,xxx,100,106.370000,127260000,10.000179" u="1"/>
        <s v="1.txt,100,100,2.030000,474340000,10.000105" u="1"/>
        <s v="1.txt,xxx,100,43.320000,37670000,10.000601" u="1"/>
        <s v="1.txt,xxx,100,557.260000,108150000,10.000725" u="1"/>
        <s v="1.txt,100,100,2.030000,52830000,10.001550" u="1"/>
        <s v="1.txt,100,100,22.960000,380440000,10.000017" u="1"/>
        <s v="1.txt,100,100,177.280000,8660000,10.002419" u="1"/>
        <s v="1.txt,100,100,2.030000,494160000,10.000061" u="1"/>
        <s v="1.txt,100,100,177.280000,126510000,10.000682" u="1"/>
        <s v="1.txt,100,100,22.960000,11250000,10.004258" u="1"/>
        <s v="1.txt,100,100,1.000000,570080000,10.000166" u="1"/>
        <s v="1.txt,100,100,1.000000,695860000,10.000071" u="1"/>
        <s v="1.txt,100,100,5.270000,324130000,10.000071" u="1"/>
        <s v="1.txt,100,100,106.370000,180950000,10.000065" u="1"/>
        <s v="1.txt,100,100,2.030000,53460000,10.000027" u="1"/>
        <s v="1.txt,100,100,1.000000,141730000,10.000482" u="1"/>
        <s v="1.txt,100,100,177.280000,7920000,10.004859" u="1"/>
        <s v="1.txt,100,100,9.500000,463200000,10.000040" u="1"/>
        <s v="1.txt,xxx,100,557.260000,86870000,10.000937" u="1"/>
        <s v="1.txt,100,100,106.370000,272890000,10.000079" u="1"/>
        <s v="1.txt,100,100,557.260000,126330000,10.000390" u="1"/>
        <s v="1.txt,100,100,9.500000,14130000,10.000300" u="1"/>
        <s v="1.txt,xxx,100,1.000000,37770000,10.001796" u="1"/>
        <s v="1.txt,100,100,2.030000,465740000,10.000050" u="1"/>
        <s v="1.txt,100,100,9.500000,309270000,10.000019" u="1"/>
        <s v="1.txt,xxx,100,1.000000,105090000,10.000019" u="1"/>
        <s v="1.txt,100,100,22.960000,188650000,10.000508" u="1"/>
        <s v="1.txt,100,100,22.960000,372450000,10.000201" u="1"/>
        <s v="1.txt,100,100,22.960000,374950000,10.000198" u="1"/>
        <s v="1.txt,100,100,177.280000,189300000,10.000141" u="1"/>
        <s v="1.txt,100,100,2.030000,45390000,10.002069" u="1"/>
        <s v="1.txt,100,100,9.500000,13700000,10.005982" u="1"/>
        <s v="1.txt,100,100,5.270000,196020000,10.000091" u="1"/>
        <s v="1.txt,100,100,177.280000,152400000,10.000008" u="1"/>
        <s v="1.txt,100,100,22.960000,34240000,10.002102" u="1"/>
        <s v="1.txt,100,100,557.260000,3270000,10.021770" u="1"/>
        <s v="eq-fresh" u="1"/>
        <s v="ta-fresh" u="1"/>
        <s v="1.txt,100,100,2.030000,15040000,10.006349" u="1"/>
        <s v="1.txt,100,100,5.270000,197890000,10.000471" u="1"/>
        <s v="1.txt,100,100,2.030000,684170000,10.000070" u="1"/>
        <s v="1.txt,100,100,106.370000,42650000,10.001013" u="1"/>
        <s v="1.txt,100,100,22.960000,334250000,10.000210" u="1"/>
        <s v="1.txt,100,100,1.000000,46210000,10.000321" u="1"/>
        <s v="1.txt,100,100,106.370000,16930000,10.000692" u="1"/>
        <s v="1.txt,100,100,557.260000,85170000,10.000207" u="1"/>
        <s v="1.txt,100,100,557.260000,131890000,10.000511" u="1"/>
        <s v="1.txt,100,100,43.320000,9250000,10.005358" u="1"/>
        <s v="1.txt,100,100,5.270000,14010000,10.000639" u="1"/>
        <s v="1.txt,100,100,557.260000,3220000,10.009101" u="1"/>
        <s v="1.txt,100,100,5.270000,387940000,10.000144" u="1"/>
        <s v="1.txt,xxx,100,22.960000,565640000,10.000072" u="1"/>
        <s v="1.txt,100,100,106.370000,250390000,10.000232" u="1"/>
        <s v="1.txt,xxx,100,177.280000,100890000,10.001054" u="1"/>
        <s v="1.txt,xxx,100,177.280000,571650000,10.000041" u="1"/>
        <s v="1.txt,100,100,9.500000,44770000,10.000800" u="1"/>
        <s v="1.txt,xxx,100,22.960000,38200000,10.002448" u="1"/>
        <s v="1.txt,xxx,100,9.500000,331830000,10.000208" u="1"/>
        <s v="1.txt,100,100,177.280000,198630000,10.000055" u="1"/>
        <s v="1.txt,100,100,106.370000,12710000,10.000025" u="1"/>
        <s v="1.txt,100,100,22.960000,395760000,10.000025" u="1"/>
        <s v="1.txt,xxx,100,1.000000,1266970000,10.000097" u="1"/>
        <s v="eq-reuse" u="1"/>
        <s v="ta-reuse" u="1"/>
        <s v="1.txt,100,100,22.960000,44250000,10.002088" u="1"/>
        <s v="1.txt,xxx,100,43.320000,52920000,10.000218" u="1"/>
        <s v="1.txt,100,100,557.260000,119660000,10.000806" u="1"/>
        <s v="1.txt,100,100,9.500000,46120000,10.001484" u="1"/>
        <s v="1.txt,100,100,557.260000,90320000,10.000081" u="1"/>
        <s v="1.txt,xxx,100,106.370000,583880000,10.000131" u="1"/>
        <s v="cfa" u="1"/>
        <s v="1.txt,100,100,2.030000,139960000,10.000228" u="1"/>
        <s v="1.txt,100,100,177.280000,39010000,10.000491" u="1"/>
        <s v="1.txt,100,100,43.320000,176760000,10.000491" u="1"/>
        <s v="1.txt,xxx,100,177.280000,51750000,10.001529" u="1"/>
        <s v="1.txt,100,100,106.370000,248850000,10.000220" u="1"/>
        <s v="1.txt,100,100,177.280000,157070000,10.000292" u="1"/>
        <s v="1.txt,100,100,5.270000,46960000,10.002011" u="1"/>
        <s v="1.txt,100,100,106.370000,5680000,10.009858" u="1"/>
        <s v="1.txt,100,100,43.320000,42400000,10.001664" u="1"/>
        <s v="1.txt,xxx,100,2.030000,808880000,10.000089" u="1"/>
        <s v="1.txt,100,100,1.000000,467470000,10.000207" u="1"/>
        <s v="1.txt,100,100,1.000000,551530000,10.000112" u="1"/>
        <s v="1.txt,100,100,106.370000,17360000,10.003413" u="1"/>
        <s v="1.txt,100,100,43.320000,237620000,10.000397" u="1"/>
        <s v="1.txt,100,100,43.320000,320980000,10.000059" u="1"/>
        <s v="1.txt,100,100,177.280000,3610000,10.018511" u="1"/>
        <s v="1.txt,100,100,5.270000,447040000,10.000027" u="1"/>
        <s v="1.txt,100,100,557.260000,1470000,10.018583" u="1"/>
        <s v="1.txt,100,100,557.260000,131730000,10.000617" u="1"/>
        <s v="1.txt,xxx,100,177.280000,109550000,10.000044" u="1"/>
        <s v="1.txt,100,100,106.370000,12680000,10.005341" u="1"/>
        <s v="1.txt,100,100,22.960000,284840000,10.000234" u="1"/>
        <s v="1.txt,100,100,43.320000,267350000,10.000115" u="1"/>
        <s v="1.txt,100,100,1.000000,46670000,10.001611" u="1"/>
        <s v="1.txt,xxx,100,5.270000,37200000,10.000216" u="1"/>
        <s v="1.txt,100,100,177.280000,7900000,10.010463" u="1"/>
        <s v="1.txt,100,100,43.320000,44300000,10.001198" u="1"/>
        <s v="1.txt,100,100,557.260000,34310000,10.001741" u="1"/>
        <s v="1.txt,100,100,9.500000,44690000,10.001209" u="1"/>
        <s v="1.txt,100,100,22.960000,45070000,10.000489" u="1"/>
        <s v="1.txt,100,100,22.960000,363500000,10.000024" u="1"/>
        <s v="1.txt,xxx,100,43.320000,103440000,10.000669" u="1"/>
        <s v="1.txt,100,100,177.280000,167900000,10.000059" u="1"/>
        <s v="1.txt,100,100,5.270000,13820000,10.001873" u="1"/>
        <s v="1.txt,100,100,1.000000,149590000,10.000607" u="1"/>
        <s v="1.txt,100,100,5.270000,109330000,10.000458" u="1"/>
        <s v="1.txt,100,100,22.960000,405950000,10.000168" u="1"/>
        <s v="1.txt,100,100,9.500000,44710000,10.000273" u="1"/>
        <s v="1.txt,100,100,557.260000,84320000,10.000124" u="1"/>
        <s v="1.txt,100,100,2.030000,203810000,10.000026" u="1"/>
        <s v="1.txt,100,100,2.030000,451490000,10.000152" u="1"/>
        <s v="1.txt,100,100,557.260000,1480000,10.025648" u="1"/>
        <s v="1.txt,xxx,100,557.260000,46600000,10.001293" u="1"/>
        <s v="1.txt,100,100,22.960000,184730000,10.000371" u="1"/>
        <s v="1.txt,100,100,106.370000,150110000,10.000033" u="1"/>
        <s v="1.txt,xxx,100,557.260000,575270000,10.000033" u="1"/>
        <s v="1.txt,xxx,100,5.270000,54380000,10.000293" u="1"/>
        <s v="1.txt,xxx,100,5.270000,104520000,10.000406" u="1"/>
        <s v="1.txt,100,100,43.320000,345350000,10.000252" u="1"/>
        <s v="1.txt,100,100,177.280000,129210000,10.000194" u="1"/>
        <s v="1.txt,100,100,9.500000,109750000,10.000005" u="1"/>
        <s v="1.txt,100,100,9.500000,374640000,10.000298" u="1"/>
        <s v="1.txt,100,100,9.500000,424040000,10.000131" u="1"/>
        <s v="1.txt,100,100,1.000000,575780000,10.000100" u="1"/>
        <s v="1.txt,100,100,43.320000,25180000,10.003429" u="1"/>
        <s v="1.txt,100,100,557.260000,123900000,10.000372" u="1"/>
        <s v="1.txt,100,100,2.030000,521140000,10.000141" u="1"/>
        <s v="1.txt,xxx,100,106.370000,35950000,10.000424" u="1"/>
        <s v="1.txt,xxx,100,43.320000,135700000,10.000377" u="1"/>
        <s v="1.txt,100,100,177.280000,253630000,10.000212" u="1"/>
        <s v="1.txt,100,100,9.500000,95240000,10.000165" u="1"/>
        <s v="1.txt,100,100,1.000000,613900000,10.000025" u="1"/>
        <s v="1.txt,xxx,100,177.280000,36840000,10.000258" u="1"/>
        <s v="1.txt,100,100,177.280000,8820000,10.007415" u="1"/>
        <s v="1.txt,100,100,2.030000,129810000,10.000562" u="1"/>
        <s v="1.txt,100,100,22.960000,11250000,10.002920" u="1"/>
        <s v="1.txt,100,100,5.270000,432540000,10.000035" u="1"/>
        <s v="1.txt,xxx,100,2.030000,578310000,10.000035" u="1"/>
        <s v="1.txt,100,100,106.370000,242150000,10.000213" u="1"/>
        <s v="1.txt,100,100,557.260000,124300000,10.000022" u="1"/>
        <s v="1.txt,xxx,100,5.270000,481830000,10.000076" u="1"/>
        <s v="1.txt,100,100,557.260000,93060000,10.000195" u="1"/>
        <s v="1.txt,100,100,43.320000,41860000,10.000415" u="1"/>
        <s v="1.txt,100,100,5.270000,46540000,10.000186" u="1"/>
        <s v="1.txt,100,100,1.000000,861420000,10.000014" u="1"/>
        <s v="1.txt,100,100,5.270000,435170000,10.000014" u="1"/>
      </sharedItems>
    </cacheField>
    <cacheField name="corpus-varsuffix" numFmtId="0">
      <sharedItems/>
    </cacheField>
    <cacheField name="corpus-allvar" numFmtId="0">
      <sharedItems/>
    </cacheField>
    <cacheField name="corpus-nstrs" numFmtId="0">
      <sharedItems containsSemiMixedTypes="0" containsString="0" containsNumber="1" containsInteger="1" minValue="1" maxValue="100" count="2">
        <n v="100"/>
        <n v="1" u="1"/>
      </sharedItems>
    </cacheField>
    <cacheField name="corpus-varsuffix2" numFmtId="0">
      <sharedItems/>
    </cacheField>
    <cacheField name="corpus-meanlen" numFmtId="0">
      <sharedItems containsSemiMixedTypes="0" containsString="0" containsNumber="1" containsInteger="1" minValue="1" maxValue="500" count="9">
        <n v="1"/>
        <n v="10"/>
        <n v="100"/>
        <n v="2"/>
        <n v="20"/>
        <n v="200"/>
        <n v="5"/>
        <n v="50"/>
        <n v="500"/>
      </sharedItems>
    </cacheField>
    <cacheField name="corpus-runid" numFmtId="0">
      <sharedItems containsSemiMixedTypes="0" containsString="0" containsNumber="1" containsInteger="1" minValue="1" maxValue="1"/>
    </cacheField>
    <cacheField name="ops-per-sec" numFmtId="164">
      <sharedItems containsSemiMixedTypes="0" containsString="0" containsNumber="1" minValue="146727.33659041405" maxValue="126695771.0510208"/>
    </cacheField>
    <cacheField name="op-duration" numFmtId="164">
      <sharedItems containsSemiMixedTypes="0" containsString="0" containsNumber="1" minValue="7.892923273637102" maxValue="6815.362585034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5">
  <r>
    <s v="measurement-2022-02-23--13-15-42.csv"/>
    <s v="perfexp-cfa-pta-hl-share-reuse@corpus-100-1-1.txt"/>
    <x v="0"/>
    <s v="corpus-100-1-1.txt"/>
    <n v="100"/>
    <n v="100"/>
    <n v="1"/>
    <n v="46670000"/>
    <n v="10.001611"/>
    <s v="cfa-pta-hl-share-reuse"/>
    <n v="5"/>
    <x v="0"/>
    <x v="0"/>
    <x v="0"/>
    <x v="0"/>
    <s v="share-reuse"/>
    <x v="0"/>
    <x v="0"/>
    <s v="100-1-1.txt"/>
    <s v="100-1-1"/>
    <x v="0"/>
    <s v="1-1"/>
    <x v="0"/>
    <n v="1"/>
    <n v="4666248.2674041213"/>
    <n v="214.30492821941291"/>
  </r>
  <r>
    <s v="measurement-2022-02-23--13-15-42.csv"/>
    <s v="perfexp-cfa-pta-hl-share-reuse@corpus-100-10-1.txt"/>
    <x v="0"/>
    <s v="corpus-100-10-1.txt"/>
    <n v="100"/>
    <n v="100"/>
    <n v="9.5"/>
    <n v="44690000"/>
    <n v="10.001208999999999"/>
    <s v="cfa-pta-hl-share-reuse"/>
    <n v="5"/>
    <x v="0"/>
    <x v="0"/>
    <x v="0"/>
    <x v="0"/>
    <s v="share-reuse"/>
    <x v="0"/>
    <x v="0"/>
    <s v="100-10-1.txt"/>
    <s v="100-10-1"/>
    <x v="0"/>
    <s v="10-1"/>
    <x v="1"/>
    <n v="1"/>
    <n v="4468459.7632146273"/>
    <n v="223.79075855896173"/>
  </r>
  <r>
    <s v="measurement-2022-02-23--13-15-42.csv"/>
    <s v="perfexp-cfa-pta-hl-share-reuse@corpus-100-100-1.txt"/>
    <x v="0"/>
    <s v="corpus-100-100-1.txt"/>
    <n v="100"/>
    <n v="100"/>
    <n v="106.37"/>
    <n v="42650000"/>
    <n v="10.001013"/>
    <s v="cfa-pta-hl-share-reuse"/>
    <n v="5"/>
    <x v="0"/>
    <x v="0"/>
    <x v="0"/>
    <x v="0"/>
    <s v="share-reuse"/>
    <x v="0"/>
    <x v="0"/>
    <s v="100-100-1.txt"/>
    <s v="100-100-1"/>
    <x v="0"/>
    <s v="100-1"/>
    <x v="2"/>
    <n v="1"/>
    <n v="4264567.9992616745"/>
    <n v="234.49033997655334"/>
  </r>
  <r>
    <s v="measurement-2022-02-23--13-15-42.csv"/>
    <s v="perfexp-cfa-pta-hl-share-reuse@corpus-100-2-1.txt"/>
    <x v="0"/>
    <s v="corpus-100-2-1.txt"/>
    <n v="100"/>
    <n v="100"/>
    <n v="2.0299999999999998"/>
    <n v="45390000"/>
    <n v="10.002069000000001"/>
    <s v="cfa-pta-hl-share-reuse"/>
    <n v="5"/>
    <x v="0"/>
    <x v="0"/>
    <x v="0"/>
    <x v="0"/>
    <s v="share-reuse"/>
    <x v="0"/>
    <x v="0"/>
    <s v="100-2-1.txt"/>
    <s v="100-2-1"/>
    <x v="0"/>
    <s v="2-1"/>
    <x v="3"/>
    <n v="1"/>
    <n v="4538061.0751635488"/>
    <n v="220.35842696629214"/>
  </r>
  <r>
    <s v="measurement-2022-02-23--13-15-42.csv"/>
    <s v="perfexp-cfa-pta-hl-share-reuse@corpus-100-20-1.txt"/>
    <x v="0"/>
    <s v="corpus-100-20-1.txt"/>
    <n v="100"/>
    <n v="100"/>
    <n v="22.96"/>
    <n v="45070000"/>
    <n v="10.000489"/>
    <s v="cfa-pta-hl-share-reuse"/>
    <n v="5"/>
    <x v="0"/>
    <x v="0"/>
    <x v="0"/>
    <x v="0"/>
    <s v="share-reuse"/>
    <x v="0"/>
    <x v="0"/>
    <s v="100-20-1.txt"/>
    <s v="100-20-1"/>
    <x v="0"/>
    <s v="20-1"/>
    <x v="4"/>
    <n v="1"/>
    <n v="4506779.6184766563"/>
    <n v="221.8879298868427"/>
  </r>
  <r>
    <s v="measurement-2022-02-23--13-15-42.csv"/>
    <s v="perfexp-cfa-pta-hl-share-reuse@corpus-100-200-1.txt"/>
    <x v="0"/>
    <s v="corpus-100-200-1.txt"/>
    <n v="100"/>
    <n v="100"/>
    <n v="177.28"/>
    <n v="39010000"/>
    <n v="10.000491"/>
    <s v="cfa-pta-hl-share-reuse"/>
    <n v="5"/>
    <x v="0"/>
    <x v="0"/>
    <x v="0"/>
    <x v="0"/>
    <s v="share-reuse"/>
    <x v="0"/>
    <x v="0"/>
    <s v="100-200-1.txt"/>
    <s v="100-200-1"/>
    <x v="0"/>
    <s v="200-1"/>
    <x v="5"/>
    <n v="1"/>
    <n v="3900808.4703041078"/>
    <n v="256.35711356062552"/>
  </r>
  <r>
    <s v="measurement-2022-02-23--13-15-42.csv"/>
    <s v="perfexp-cfa-pta-hl-share-reuse@corpus-100-5-1.txt"/>
    <x v="0"/>
    <s v="corpus-100-5-1.txt"/>
    <n v="100"/>
    <n v="100"/>
    <n v="5.27"/>
    <n v="47050000"/>
    <n v="10.001473000000001"/>
    <s v="cfa-pta-hl-share-reuse"/>
    <n v="5"/>
    <x v="0"/>
    <x v="0"/>
    <x v="0"/>
    <x v="0"/>
    <s v="share-reuse"/>
    <x v="0"/>
    <x v="0"/>
    <s v="100-5-1.txt"/>
    <s v="100-5-1"/>
    <x v="0"/>
    <s v="5-1"/>
    <x v="6"/>
    <n v="1"/>
    <n v="4704307.0555707142"/>
    <n v="212.57115834218919"/>
  </r>
  <r>
    <s v="measurement-2022-02-23--13-15-42.csv"/>
    <s v="perfexp-cfa-pta-hl-share-reuse@corpus-100-50-1.txt"/>
    <x v="0"/>
    <s v="corpus-100-50-1.txt"/>
    <n v="100"/>
    <n v="100"/>
    <n v="43.32"/>
    <n v="42400000"/>
    <n v="10.001664"/>
    <s v="cfa-pta-hl-share-reuse"/>
    <n v="5"/>
    <x v="0"/>
    <x v="0"/>
    <x v="0"/>
    <x v="0"/>
    <s v="share-reuse"/>
    <x v="0"/>
    <x v="0"/>
    <s v="100-50-1.txt"/>
    <s v="100-50-1"/>
    <x v="0"/>
    <s v="50-1"/>
    <x v="7"/>
    <n v="1"/>
    <n v="4239294.5813816581"/>
    <n v="235.88830188679245"/>
  </r>
  <r>
    <s v="measurement-2022-02-23--13-15-42.csv"/>
    <s v="perfexp-cfa-pta-hl-share-reuse@corpus-100-500-1.txt"/>
    <x v="0"/>
    <s v="corpus-100-500-1.txt"/>
    <n v="100"/>
    <n v="100"/>
    <n v="557.26"/>
    <n v="34310000"/>
    <n v="10.001741000000001"/>
    <s v="cfa-pta-hl-share-reuse"/>
    <n v="5"/>
    <x v="0"/>
    <x v="0"/>
    <x v="0"/>
    <x v="0"/>
    <s v="share-reuse"/>
    <x v="0"/>
    <x v="0"/>
    <s v="100-500-1.txt"/>
    <s v="100-500-1"/>
    <x v="0"/>
    <s v="500-1"/>
    <x v="8"/>
    <n v="1"/>
    <n v="3430402.7668782864"/>
    <n v="291.5109589041096"/>
  </r>
  <r>
    <s v="measurement-2022-02-23--13-15-42.csv"/>
    <s v="perfexp-cfa-pta-hl-share-fresh@corpus-100-1-1.txt"/>
    <x v="1"/>
    <s v="corpus-100-1-1.txt"/>
    <n v="100"/>
    <n v="100"/>
    <n v="1"/>
    <n v="46210000"/>
    <n v="10.000321"/>
    <s v="cfa-pta-hl-share-fresh"/>
    <n v="5"/>
    <x v="0"/>
    <x v="1"/>
    <x v="0"/>
    <x v="0"/>
    <s v="share-fresh"/>
    <x v="0"/>
    <x v="1"/>
    <s v="100-1-1.txt"/>
    <s v="100-1-1"/>
    <x v="0"/>
    <s v="1-1"/>
    <x v="0"/>
    <n v="1"/>
    <n v="4620851.6706613721"/>
    <n v="216.41032244103008"/>
  </r>
  <r>
    <s v="measurement-2022-02-23--13-15-42.csv"/>
    <s v="perfexp-cfa-pta-hl-share-fresh@corpus-100-10-1.txt"/>
    <x v="1"/>
    <s v="corpus-100-10-1.txt"/>
    <n v="100"/>
    <n v="100"/>
    <n v="9.5"/>
    <n v="44770000"/>
    <n v="10.0008"/>
    <s v="cfa-pta-hl-share-fresh"/>
    <n v="5"/>
    <x v="0"/>
    <x v="1"/>
    <x v="0"/>
    <x v="0"/>
    <s v="share-fresh"/>
    <x v="0"/>
    <x v="1"/>
    <s v="100-10-1.txt"/>
    <s v="100-10-1"/>
    <x v="0"/>
    <s v="10-1"/>
    <x v="1"/>
    <n v="1"/>
    <n v="4476641.8686505081"/>
    <n v="223.38172883627428"/>
  </r>
  <r>
    <s v="measurement-2022-02-23--13-15-42.csv"/>
    <s v="perfexp-cfa-pta-hl-share-fresh@corpus-100-100-1.txt"/>
    <x v="1"/>
    <s v="corpus-100-100-1.txt"/>
    <n v="100"/>
    <n v="100"/>
    <n v="106.37"/>
    <n v="41020000"/>
    <n v="10.000938"/>
    <s v="cfa-pta-hl-share-fresh"/>
    <n v="5"/>
    <x v="0"/>
    <x v="1"/>
    <x v="0"/>
    <x v="0"/>
    <s v="share-fresh"/>
    <x v="0"/>
    <x v="1"/>
    <s v="100-100-1.txt"/>
    <s v="100-100-1"/>
    <x v="0"/>
    <s v="100-1"/>
    <x v="2"/>
    <n v="1"/>
    <n v="4101615.2684878162"/>
    <n v="243.80638712823014"/>
  </r>
  <r>
    <s v="measurement-2022-02-23--13-15-42.csv"/>
    <s v="perfexp-cfa-pta-hl-share-fresh@corpus-100-2-1.txt"/>
    <x v="1"/>
    <s v="corpus-100-2-1.txt"/>
    <n v="100"/>
    <n v="100"/>
    <n v="2.0299999999999998"/>
    <n v="45360000"/>
    <n v="10.001512"/>
    <s v="cfa-pta-hl-share-fresh"/>
    <n v="5"/>
    <x v="0"/>
    <x v="1"/>
    <x v="0"/>
    <x v="0"/>
    <s v="share-fresh"/>
    <x v="0"/>
    <x v="1"/>
    <s v="100-2-1.txt"/>
    <s v="100-2-1"/>
    <x v="0"/>
    <s v="2-1"/>
    <x v="3"/>
    <n v="1"/>
    <n v="4535314.2604838144"/>
    <n v="220.49188712522044"/>
  </r>
  <r>
    <s v="measurement-2022-02-23--13-15-42.csv"/>
    <s v="perfexp-cfa-pta-hl-share-fresh@corpus-100-20-1.txt"/>
    <x v="1"/>
    <s v="corpus-100-20-1.txt"/>
    <n v="100"/>
    <n v="100"/>
    <n v="22.96"/>
    <n v="44250000"/>
    <n v="10.002088000000001"/>
    <s v="cfa-pta-hl-share-fresh"/>
    <n v="5"/>
    <x v="0"/>
    <x v="1"/>
    <x v="0"/>
    <x v="0"/>
    <s v="share-fresh"/>
    <x v="0"/>
    <x v="1"/>
    <s v="100-20-1.txt"/>
    <s v="100-20-1"/>
    <x v="0"/>
    <s v="20-1"/>
    <x v="4"/>
    <n v="1"/>
    <n v="4424076.2528783986"/>
    <n v="226.03588700564973"/>
  </r>
  <r>
    <s v="measurement-2022-02-23--13-15-42.csv"/>
    <s v="perfexp-cfa-pta-hl-share-fresh@corpus-100-200-1.txt"/>
    <x v="1"/>
    <s v="corpus-100-200-1.txt"/>
    <n v="100"/>
    <n v="100"/>
    <n v="177.28"/>
    <n v="38220000"/>
    <n v="10.000375999999999"/>
    <s v="cfa-pta-hl-share-fresh"/>
    <n v="5"/>
    <x v="0"/>
    <x v="1"/>
    <x v="0"/>
    <x v="0"/>
    <s v="share-fresh"/>
    <x v="0"/>
    <x v="1"/>
    <s v="100-200-1.txt"/>
    <s v="100-200-1"/>
    <x v="0"/>
    <s v="200-1"/>
    <x v="5"/>
    <n v="1"/>
    <n v="3821856.298203188"/>
    <n v="261.65295656724231"/>
  </r>
  <r>
    <s v="measurement-2022-02-23--13-15-42.csv"/>
    <s v="perfexp-cfa-pta-hl-share-fresh@corpus-100-5-1.txt"/>
    <x v="1"/>
    <s v="corpus-100-5-1.txt"/>
    <n v="100"/>
    <n v="100"/>
    <n v="5.27"/>
    <n v="45540000"/>
    <n v="10.001383000000001"/>
    <s v="cfa-pta-hl-share-fresh"/>
    <n v="5"/>
    <x v="0"/>
    <x v="1"/>
    <x v="0"/>
    <x v="0"/>
    <s v="share-fresh"/>
    <x v="0"/>
    <x v="1"/>
    <s v="100-5-1.txt"/>
    <s v="100-5-1"/>
    <x v="0"/>
    <s v="5-1"/>
    <x v="6"/>
    <n v="1"/>
    <n v="4553370.2688918123"/>
    <n v="219.61754501537112"/>
  </r>
  <r>
    <s v="measurement-2022-02-23--13-15-42.csv"/>
    <s v="perfexp-cfa-pta-hl-share-fresh@corpus-100-50-1.txt"/>
    <x v="1"/>
    <s v="corpus-100-50-1.txt"/>
    <n v="100"/>
    <n v="100"/>
    <n v="43.32"/>
    <n v="43450000"/>
    <n v="10.001056999999999"/>
    <s v="cfa-pta-hl-share-fresh"/>
    <n v="5"/>
    <x v="0"/>
    <x v="1"/>
    <x v="0"/>
    <x v="0"/>
    <s v="share-fresh"/>
    <x v="0"/>
    <x v="1"/>
    <s v="100-50-1.txt"/>
    <s v="100-50-1"/>
    <x v="0"/>
    <s v="50-1"/>
    <x v="7"/>
    <n v="1"/>
    <n v="4344540.7820393387"/>
    <n v="230.17392405063291"/>
  </r>
  <r>
    <s v="measurement-2022-02-23--13-15-42.csv"/>
    <s v="perfexp-cfa-pta-hl-share-fresh@corpus-100-500-1.txt"/>
    <x v="1"/>
    <s v="corpus-100-500-1.txt"/>
    <n v="100"/>
    <n v="100"/>
    <n v="557.26"/>
    <n v="34310000"/>
    <n v="10.001096"/>
    <s v="cfa-pta-hl-share-fresh"/>
    <n v="5"/>
    <x v="0"/>
    <x v="1"/>
    <x v="0"/>
    <x v="0"/>
    <s v="share-fresh"/>
    <x v="0"/>
    <x v="1"/>
    <s v="100-500-1.txt"/>
    <s v="100-500-1"/>
    <x v="0"/>
    <s v="500-1"/>
    <x v="8"/>
    <n v="1"/>
    <n v="3430624.0036092042"/>
    <n v="291.49215972019817"/>
  </r>
  <r>
    <s v="measurement-2022-02-23--13-15-42.csv"/>
    <s v="perfexp-cfa-pta-hl-noshare-reuse@corpus-100-1-1.txt"/>
    <x v="2"/>
    <s v="corpus-100-1-1.txt"/>
    <n v="100"/>
    <n v="100"/>
    <n v="1"/>
    <n v="14790000"/>
    <n v="10.003069999999999"/>
    <s v="cfa-pta-hl-noshare-reuse"/>
    <n v="5"/>
    <x v="0"/>
    <x v="2"/>
    <x v="0"/>
    <x v="0"/>
    <s v="noshare-reuse"/>
    <x v="1"/>
    <x v="0"/>
    <s v="100-1-1.txt"/>
    <s v="100-1-1"/>
    <x v="0"/>
    <s v="1-1"/>
    <x v="0"/>
    <n v="1"/>
    <n v="1478546.0863514901"/>
    <n v="676.34009465855308"/>
  </r>
  <r>
    <s v="measurement-2022-02-23--13-15-42.csv"/>
    <s v="perfexp-cfa-pta-hl-noshare-reuse@corpus-100-10-1.txt"/>
    <x v="2"/>
    <s v="corpus-100-10-1.txt"/>
    <n v="100"/>
    <n v="100"/>
    <n v="9.5"/>
    <n v="14130000"/>
    <n v="10.000299999999999"/>
    <s v="cfa-pta-hl-noshare-reuse"/>
    <n v="5"/>
    <x v="0"/>
    <x v="2"/>
    <x v="0"/>
    <x v="0"/>
    <s v="noshare-reuse"/>
    <x v="1"/>
    <x v="0"/>
    <s v="100-10-1.txt"/>
    <s v="100-10-1"/>
    <x v="0"/>
    <s v="10-1"/>
    <x v="1"/>
    <n v="1"/>
    <n v="1412957.6112716619"/>
    <n v="707.7353149327671"/>
  </r>
  <r>
    <s v="measurement-2022-02-23--13-15-42.csv"/>
    <s v="perfexp-cfa-pta-hl-noshare-reuse@corpus-100-100-1.txt"/>
    <x v="2"/>
    <s v="corpus-100-100-1.txt"/>
    <n v="100"/>
    <n v="100"/>
    <n v="106.37"/>
    <n v="5680000"/>
    <n v="10.009857999999999"/>
    <s v="cfa-pta-hl-noshare-reuse"/>
    <n v="5"/>
    <x v="0"/>
    <x v="2"/>
    <x v="0"/>
    <x v="0"/>
    <s v="noshare-reuse"/>
    <x v="1"/>
    <x v="0"/>
    <s v="100-100-1.txt"/>
    <s v="100-100-1"/>
    <x v="0"/>
    <s v="100-1"/>
    <x v="2"/>
    <n v="1"/>
    <n v="567440.61703972227"/>
    <n v="1762.2989436619719"/>
  </r>
  <r>
    <s v="measurement-2022-02-23--13-15-42.csv"/>
    <s v="perfexp-cfa-pta-hl-noshare-reuse@corpus-100-2-1.txt"/>
    <x v="2"/>
    <s v="corpus-100-2-1.txt"/>
    <n v="100"/>
    <n v="100"/>
    <n v="2.0299999999999998"/>
    <n v="14540000"/>
    <n v="10.003868000000001"/>
    <s v="cfa-pta-hl-noshare-reuse"/>
    <n v="5"/>
    <x v="0"/>
    <x v="2"/>
    <x v="0"/>
    <x v="0"/>
    <s v="noshare-reuse"/>
    <x v="1"/>
    <x v="0"/>
    <s v="100-2-1.txt"/>
    <s v="100-2-1"/>
    <x v="0"/>
    <s v="2-1"/>
    <x v="3"/>
    <n v="1"/>
    <n v="1453437.8102549934"/>
    <n v="688.02393397524077"/>
  </r>
  <r>
    <s v="measurement-2022-02-23--13-15-42.csv"/>
    <s v="perfexp-cfa-pta-hl-noshare-reuse@corpus-100-20-1.txt"/>
    <x v="2"/>
    <s v="corpus-100-20-1.txt"/>
    <n v="100"/>
    <n v="100"/>
    <n v="22.96"/>
    <n v="11250000"/>
    <n v="10.004258"/>
    <s v="cfa-pta-hl-noshare-reuse"/>
    <n v="5"/>
    <x v="0"/>
    <x v="2"/>
    <x v="0"/>
    <x v="0"/>
    <s v="noshare-reuse"/>
    <x v="1"/>
    <x v="0"/>
    <s v="100-20-1.txt"/>
    <s v="100-20-1"/>
    <x v="0"/>
    <s v="20-1"/>
    <x v="4"/>
    <n v="1"/>
    <n v="1124521.1788820319"/>
    <n v="889.26737777777782"/>
  </r>
  <r>
    <s v="measurement-2022-02-23--13-15-42.csv"/>
    <s v="perfexp-cfa-pta-hl-noshare-reuse@corpus-100-200-1.txt"/>
    <x v="2"/>
    <s v="corpus-100-200-1.txt"/>
    <n v="100"/>
    <n v="100"/>
    <n v="177.28"/>
    <n v="3630000"/>
    <n v="10.015228"/>
    <s v="cfa-pta-hl-noshare-reuse"/>
    <n v="5"/>
    <x v="0"/>
    <x v="2"/>
    <x v="0"/>
    <x v="0"/>
    <s v="noshare-reuse"/>
    <x v="1"/>
    <x v="0"/>
    <s v="100-200-1.txt"/>
    <s v="100-200-1"/>
    <x v="0"/>
    <s v="200-1"/>
    <x v="5"/>
    <n v="1"/>
    <n v="362448.06408800679"/>
    <n v="2759.0159779614328"/>
  </r>
  <r>
    <s v="measurement-2022-02-23--13-15-42.csv"/>
    <s v="perfexp-cfa-pta-hl-noshare-reuse@corpus-100-5-1.txt"/>
    <x v="2"/>
    <s v="corpus-100-5-1.txt"/>
    <n v="100"/>
    <n v="100"/>
    <n v="5.27"/>
    <n v="14010000"/>
    <n v="10.000639"/>
    <s v="cfa-pta-hl-noshare-reuse"/>
    <n v="5"/>
    <x v="0"/>
    <x v="2"/>
    <x v="0"/>
    <x v="0"/>
    <s v="noshare-reuse"/>
    <x v="1"/>
    <x v="0"/>
    <s v="100-5-1.txt"/>
    <s v="100-5-1"/>
    <x v="0"/>
    <s v="5-1"/>
    <x v="6"/>
    <n v="1"/>
    <n v="1400910.4818202117"/>
    <n v="713.82148465381863"/>
  </r>
  <r>
    <s v="measurement-2022-02-23--13-15-42.csv"/>
    <s v="perfexp-cfa-pta-hl-noshare-reuse@corpus-100-50-1.txt"/>
    <x v="2"/>
    <s v="corpus-100-50-1.txt"/>
    <n v="100"/>
    <n v="100"/>
    <n v="43.32"/>
    <n v="9250000"/>
    <n v="10.005357999999999"/>
    <s v="cfa-pta-hl-noshare-reuse"/>
    <n v="5"/>
    <x v="0"/>
    <x v="2"/>
    <x v="0"/>
    <x v="0"/>
    <s v="noshare-reuse"/>
    <x v="1"/>
    <x v="0"/>
    <s v="100-50-1.txt"/>
    <s v="100-50-1"/>
    <x v="0"/>
    <s v="50-1"/>
    <x v="7"/>
    <n v="1"/>
    <n v="924504.65040831128"/>
    <n v="1081.6603243243244"/>
  </r>
  <r>
    <s v="measurement-2022-02-23--13-15-42.csv"/>
    <s v="perfexp-cfa-pta-hl-noshare-reuse@corpus-100-500-1.txt"/>
    <x v="2"/>
    <s v="corpus-100-500-1.txt"/>
    <n v="100"/>
    <n v="100"/>
    <n v="557.26"/>
    <n v="1480000"/>
    <n v="10.025648"/>
    <s v="cfa-pta-hl-noshare-reuse"/>
    <n v="5"/>
    <x v="0"/>
    <x v="2"/>
    <x v="0"/>
    <x v="0"/>
    <s v="noshare-reuse"/>
    <x v="1"/>
    <x v="0"/>
    <s v="100-500-1.txt"/>
    <s v="100-500-1"/>
    <x v="0"/>
    <s v="500-1"/>
    <x v="8"/>
    <n v="1"/>
    <n v="147621.38068282467"/>
    <n v="6774.086486486487"/>
  </r>
  <r>
    <s v="measurement-2022-02-23--13-15-42.csv"/>
    <s v="perfexp-cfa-pta-hl-noshare-fresh@corpus-100-1-1.txt"/>
    <x v="3"/>
    <s v="corpus-100-1-1.txt"/>
    <n v="100"/>
    <n v="100"/>
    <n v="1"/>
    <n v="14600000"/>
    <n v="10.002874"/>
    <s v="cfa-pta-hl-noshare-fresh"/>
    <n v="5"/>
    <x v="0"/>
    <x v="3"/>
    <x v="0"/>
    <x v="0"/>
    <s v="noshare-fresh"/>
    <x v="1"/>
    <x v="1"/>
    <s v="100-1-1.txt"/>
    <s v="100-1-1"/>
    <x v="0"/>
    <s v="1-1"/>
    <x v="0"/>
    <n v="1"/>
    <n v="1459580.5165595408"/>
    <n v="685.12835616438349"/>
  </r>
  <r>
    <s v="measurement-2022-02-23--13-15-42.csv"/>
    <s v="perfexp-cfa-pta-hl-noshare-fresh@corpus-100-10-1.txt"/>
    <x v="3"/>
    <s v="corpus-100-10-1.txt"/>
    <n v="100"/>
    <n v="100"/>
    <n v="9.5"/>
    <n v="13700000"/>
    <n v="10.005981999999999"/>
    <s v="cfa-pta-hl-noshare-fresh"/>
    <n v="5"/>
    <x v="0"/>
    <x v="3"/>
    <x v="0"/>
    <x v="0"/>
    <s v="noshare-fresh"/>
    <x v="1"/>
    <x v="1"/>
    <s v="100-10-1.txt"/>
    <s v="100-10-1"/>
    <x v="0"/>
    <s v="10-1"/>
    <x v="1"/>
    <n v="1"/>
    <n v="1369180.9559521496"/>
    <n v="730.3636496350365"/>
  </r>
  <r>
    <s v="measurement-2022-02-23--13-15-42.csv"/>
    <s v="perfexp-cfa-pta-hl-noshare-fresh@corpus-100-100-1.txt"/>
    <x v="3"/>
    <s v="corpus-100-100-1.txt"/>
    <n v="100"/>
    <n v="100"/>
    <n v="106.37"/>
    <n v="5450000"/>
    <n v="10.005359"/>
    <s v="cfa-pta-hl-noshare-fresh"/>
    <n v="5"/>
    <x v="0"/>
    <x v="3"/>
    <x v="0"/>
    <x v="0"/>
    <s v="noshare-fresh"/>
    <x v="1"/>
    <x v="1"/>
    <s v="100-100-1.txt"/>
    <s v="100-100-1"/>
    <x v="0"/>
    <s v="100-1"/>
    <x v="2"/>
    <n v="1"/>
    <n v="544708.09093406843"/>
    <n v="1835.8456880733945"/>
  </r>
  <r>
    <s v="measurement-2022-02-23--13-15-42.csv"/>
    <s v="perfexp-cfa-pta-hl-noshare-fresh@corpus-100-2-1.txt"/>
    <x v="3"/>
    <s v="corpus-100-2-1.txt"/>
    <n v="100"/>
    <n v="100"/>
    <n v="2.0299999999999998"/>
    <n v="15040000"/>
    <n v="10.006349"/>
    <s v="cfa-pta-hl-noshare-fresh"/>
    <n v="5"/>
    <x v="0"/>
    <x v="3"/>
    <x v="0"/>
    <x v="0"/>
    <s v="noshare-fresh"/>
    <x v="1"/>
    <x v="1"/>
    <s v="100-2-1.txt"/>
    <s v="100-2-1"/>
    <x v="0"/>
    <s v="2-1"/>
    <x v="3"/>
    <n v="1"/>
    <n v="1503045.7162747371"/>
    <n v="665.31575797872335"/>
  </r>
  <r>
    <s v="measurement-2022-02-23--13-15-42.csv"/>
    <s v="perfexp-cfa-pta-hl-noshare-fresh@corpus-100-20-1.txt"/>
    <x v="3"/>
    <s v="corpus-100-20-1.txt"/>
    <n v="100"/>
    <n v="100"/>
    <n v="22.96"/>
    <n v="11250000"/>
    <n v="10.00292"/>
    <s v="cfa-pta-hl-noshare-fresh"/>
    <n v="5"/>
    <x v="0"/>
    <x v="3"/>
    <x v="0"/>
    <x v="0"/>
    <s v="noshare-fresh"/>
    <x v="1"/>
    <x v="1"/>
    <s v="100-20-1.txt"/>
    <s v="100-20-1"/>
    <x v="0"/>
    <s v="20-1"/>
    <x v="4"/>
    <n v="1"/>
    <n v="1124671.5958939991"/>
    <n v="889.14844444444441"/>
  </r>
  <r>
    <s v="measurement-2022-02-23--13-15-42.csv"/>
    <s v="perfexp-cfa-pta-hl-noshare-fresh@corpus-100-200-1.txt"/>
    <x v="3"/>
    <s v="corpus-100-200-1.txt"/>
    <n v="100"/>
    <n v="100"/>
    <n v="177.28"/>
    <n v="3610000"/>
    <n v="10.018511"/>
    <s v="cfa-pta-hl-noshare-fresh"/>
    <n v="5"/>
    <x v="0"/>
    <x v="3"/>
    <x v="0"/>
    <x v="0"/>
    <s v="noshare-fresh"/>
    <x v="1"/>
    <x v="1"/>
    <s v="100-200-1.txt"/>
    <s v="100-200-1"/>
    <x v="0"/>
    <s v="200-1"/>
    <x v="5"/>
    <n v="1"/>
    <n v="360332.98760664131"/>
    <n v="2775.2108033240997"/>
  </r>
  <r>
    <s v="measurement-2022-02-23--13-15-42.csv"/>
    <s v="perfexp-cfa-pta-hl-noshare-fresh@corpus-100-5-1.txt"/>
    <x v="3"/>
    <s v="corpus-100-5-1.txt"/>
    <n v="100"/>
    <n v="100"/>
    <n v="5.27"/>
    <n v="13820000"/>
    <n v="10.001873"/>
    <s v="cfa-pta-hl-noshare-fresh"/>
    <n v="5"/>
    <x v="0"/>
    <x v="3"/>
    <x v="0"/>
    <x v="0"/>
    <s v="noshare-fresh"/>
    <x v="1"/>
    <x v="1"/>
    <s v="100-5-1.txt"/>
    <s v="100-5-1"/>
    <x v="0"/>
    <s v="5-1"/>
    <x v="6"/>
    <n v="1"/>
    <n v="1381741.1998732637"/>
    <n v="723.72452966714911"/>
  </r>
  <r>
    <s v="measurement-2022-02-23--13-15-42.csv"/>
    <s v="perfexp-cfa-pta-hl-noshare-fresh@corpus-100-50-1.txt"/>
    <x v="3"/>
    <s v="corpus-100-50-1.txt"/>
    <n v="100"/>
    <n v="100"/>
    <n v="43.32"/>
    <n v="9240000"/>
    <n v="10.002466"/>
    <s v="cfa-pta-hl-noshare-fresh"/>
    <n v="5"/>
    <x v="0"/>
    <x v="3"/>
    <x v="0"/>
    <x v="0"/>
    <s v="noshare-fresh"/>
    <x v="1"/>
    <x v="1"/>
    <s v="100-50-1.txt"/>
    <s v="100-50-1"/>
    <x v="0"/>
    <s v="50-1"/>
    <x v="7"/>
    <n v="1"/>
    <n v="923772.19777602842"/>
    <n v="1082.5179653679654"/>
  </r>
  <r>
    <s v="measurement-2022-02-23--13-15-42.csv"/>
    <s v="perfexp-cfa-pta-hl-noshare-fresh@corpus-100-500-1.txt"/>
    <x v="3"/>
    <s v="corpus-100-500-1.txt"/>
    <n v="100"/>
    <n v="100"/>
    <n v="557.26"/>
    <n v="1470000"/>
    <n v="10.018583"/>
    <s v="cfa-pta-hl-noshare-fresh"/>
    <n v="5"/>
    <x v="0"/>
    <x v="3"/>
    <x v="0"/>
    <x v="0"/>
    <s v="noshare-fresh"/>
    <x v="1"/>
    <x v="1"/>
    <s v="100-500-1.txt"/>
    <s v="100-500-1"/>
    <x v="0"/>
    <s v="500-1"/>
    <x v="8"/>
    <n v="1"/>
    <n v="146727.33659041405"/>
    <n v="6815.3625850340131"/>
  </r>
  <r>
    <s v="measurement-2022-02-23--13-15-42.csv"/>
    <s v="perfexp-cfa-pta-ll-share-reuse@corpus-100-1-1.txt"/>
    <x v="4"/>
    <s v="corpus-100-1-1.txt"/>
    <n v="100"/>
    <n v="100"/>
    <n v="1"/>
    <n v="223330000"/>
    <n v="10.000147999999999"/>
    <s v="cfa-pta-ll-share-reuse"/>
    <n v="5"/>
    <x v="0"/>
    <x v="4"/>
    <x v="0"/>
    <x v="1"/>
    <s v="share-reuse"/>
    <x v="0"/>
    <x v="0"/>
    <s v="100-1-1.txt"/>
    <s v="100-1-1"/>
    <x v="0"/>
    <s v="1-1"/>
    <x v="0"/>
    <n v="1"/>
    <n v="22332669.476491749"/>
    <n v="44.777450409707605"/>
  </r>
  <r>
    <s v="measurement-2022-02-23--13-15-42.csv"/>
    <s v="perfexp-cfa-pta-ll-share-reuse@corpus-100-10-1.txt"/>
    <x v="4"/>
    <s v="corpus-100-10-1.txt"/>
    <n v="100"/>
    <n v="100"/>
    <n v="9.5"/>
    <n v="188630000"/>
    <n v="10.000401"/>
    <s v="cfa-pta-ll-share-reuse"/>
    <n v="5"/>
    <x v="0"/>
    <x v="4"/>
    <x v="0"/>
    <x v="1"/>
    <s v="share-reuse"/>
    <x v="0"/>
    <x v="0"/>
    <s v="100-10-1.txt"/>
    <s v="100-10-1"/>
    <x v="0"/>
    <s v="10-1"/>
    <x v="1"/>
    <n v="1"/>
    <n v="18862243.624030676"/>
    <n v="53.015962466203682"/>
  </r>
  <r>
    <s v="measurement-2022-02-23--13-15-42.csv"/>
    <s v="perfexp-cfa-pta-ll-share-reuse@corpus-100-100-1.txt"/>
    <x v="4"/>
    <s v="corpus-100-100-1.txt"/>
    <n v="100"/>
    <n v="100"/>
    <n v="106.37"/>
    <n v="150110000"/>
    <n v="10.000033"/>
    <s v="cfa-pta-ll-share-reuse"/>
    <n v="5"/>
    <x v="0"/>
    <x v="4"/>
    <x v="0"/>
    <x v="1"/>
    <s v="share-reuse"/>
    <x v="0"/>
    <x v="0"/>
    <s v="100-100-1.txt"/>
    <s v="100-100-1"/>
    <x v="0"/>
    <s v="100-1"/>
    <x v="2"/>
    <n v="1"/>
    <n v="15010950.46386347"/>
    <n v="66.618033442142433"/>
  </r>
  <r>
    <s v="measurement-2022-02-23--13-15-42.csv"/>
    <s v="perfexp-cfa-pta-ll-share-reuse@corpus-100-2-1.txt"/>
    <x v="4"/>
    <s v="corpus-100-2-1.txt"/>
    <n v="100"/>
    <n v="100"/>
    <n v="2.0299999999999998"/>
    <n v="203980000"/>
    <n v="10.000178"/>
    <s v="cfa-pta-ll-share-reuse"/>
    <n v="5"/>
    <x v="0"/>
    <x v="4"/>
    <x v="0"/>
    <x v="1"/>
    <s v="share-reuse"/>
    <x v="0"/>
    <x v="0"/>
    <s v="100-2-1.txt"/>
    <s v="100-2-1"/>
    <x v="0"/>
    <s v="2-1"/>
    <x v="3"/>
    <n v="1"/>
    <n v="20397636.922062788"/>
    <n v="49.025286792822826"/>
  </r>
  <r>
    <s v="measurement-2022-02-23--13-15-42.csv"/>
    <s v="perfexp-cfa-pta-ll-share-reuse@corpus-100-20-1.txt"/>
    <x v="4"/>
    <s v="corpus-100-20-1.txt"/>
    <n v="100"/>
    <n v="100"/>
    <n v="22.96"/>
    <n v="184730000"/>
    <n v="10.000370999999999"/>
    <s v="cfa-pta-ll-share-reuse"/>
    <n v="5"/>
    <x v="0"/>
    <x v="4"/>
    <x v="0"/>
    <x v="1"/>
    <s v="share-reuse"/>
    <x v="0"/>
    <x v="0"/>
    <s v="100-20-1.txt"/>
    <s v="100-20-1"/>
    <x v="0"/>
    <s v="20-1"/>
    <x v="4"/>
    <n v="1"/>
    <n v="18472314.67712548"/>
    <n v="54.135067395658524"/>
  </r>
  <r>
    <s v="measurement-2022-02-23--13-15-42.csv"/>
    <s v="perfexp-cfa-pta-ll-share-reuse@corpus-100-200-1.txt"/>
    <x v="4"/>
    <s v="corpus-100-200-1.txt"/>
    <n v="100"/>
    <n v="100"/>
    <n v="177.28"/>
    <n v="126510000"/>
    <n v="10.000681999999999"/>
    <s v="cfa-pta-ll-share-reuse"/>
    <n v="5"/>
    <x v="0"/>
    <x v="4"/>
    <x v="0"/>
    <x v="1"/>
    <s v="share-reuse"/>
    <x v="0"/>
    <x v="0"/>
    <s v="100-200-1.txt"/>
    <s v="100-200-1"/>
    <x v="0"/>
    <s v="200-1"/>
    <x v="5"/>
    <n v="1"/>
    <n v="12650137.260638826"/>
    <n v="79.050525650146241"/>
  </r>
  <r>
    <s v="measurement-2022-02-23--13-15-42.csv"/>
    <s v="perfexp-cfa-pta-ll-share-reuse@corpus-100-5-1.txt"/>
    <x v="4"/>
    <s v="corpus-100-5-1.txt"/>
    <n v="100"/>
    <n v="100"/>
    <n v="5.27"/>
    <n v="197890000"/>
    <n v="10.000470999999999"/>
    <s v="cfa-pta-ll-share-reuse"/>
    <n v="5"/>
    <x v="0"/>
    <x v="4"/>
    <x v="0"/>
    <x v="1"/>
    <s v="share-reuse"/>
    <x v="0"/>
    <x v="0"/>
    <s v="100-5-1.txt"/>
    <s v="100-5-1"/>
    <x v="0"/>
    <s v="5-1"/>
    <x v="6"/>
    <n v="1"/>
    <n v="19788067.981998049"/>
    <n v="50.535504573247763"/>
  </r>
  <r>
    <s v="measurement-2022-02-23--13-15-42.csv"/>
    <s v="perfexp-cfa-pta-ll-share-reuse@corpus-100-50-1.txt"/>
    <x v="4"/>
    <s v="corpus-100-50-1.txt"/>
    <n v="100"/>
    <n v="100"/>
    <n v="43.32"/>
    <n v="167390000"/>
    <n v="10.000227000000001"/>
    <s v="cfa-pta-ll-share-reuse"/>
    <n v="5"/>
    <x v="0"/>
    <x v="4"/>
    <x v="0"/>
    <x v="1"/>
    <s v="share-reuse"/>
    <x v="0"/>
    <x v="0"/>
    <s v="100-50-1.txt"/>
    <s v="100-50-1"/>
    <x v="0"/>
    <s v="50-1"/>
    <x v="7"/>
    <n v="1"/>
    <n v="16738620.033325242"/>
    <n v="59.742081366867794"/>
  </r>
  <r>
    <s v="measurement-2022-02-23--13-15-42.csv"/>
    <s v="perfexp-cfa-pta-ll-share-reuse@corpus-100-500-1.txt"/>
    <x v="4"/>
    <s v="corpus-100-500-1.txt"/>
    <n v="100"/>
    <n v="100"/>
    <n v="557.26"/>
    <n v="93060000"/>
    <n v="10.000195"/>
    <s v="cfa-pta-ll-share-reuse"/>
    <n v="5"/>
    <x v="0"/>
    <x v="4"/>
    <x v="0"/>
    <x v="1"/>
    <s v="share-reuse"/>
    <x v="0"/>
    <x v="0"/>
    <s v="100-500-1.txt"/>
    <s v="100-500-1"/>
    <x v="0"/>
    <s v="500-1"/>
    <x v="8"/>
    <n v="1"/>
    <n v="9305818.5365385376"/>
    <n v="107.45964968837308"/>
  </r>
  <r>
    <s v="measurement-2022-02-23--13-15-42.csv"/>
    <s v="perfexp-cfa-pta-ll-share-fresh@corpus-100-1-1.txt"/>
    <x v="5"/>
    <s v="corpus-100-1-1.txt"/>
    <n v="100"/>
    <n v="100"/>
    <n v="1"/>
    <n v="226690000"/>
    <n v="10.000003"/>
    <s v="cfa-pta-ll-share-fresh"/>
    <n v="5"/>
    <x v="0"/>
    <x v="5"/>
    <x v="0"/>
    <x v="1"/>
    <s v="share-fresh"/>
    <x v="0"/>
    <x v="1"/>
    <s v="100-1-1.txt"/>
    <s v="100-1-1"/>
    <x v="0"/>
    <s v="1-1"/>
    <x v="0"/>
    <n v="1"/>
    <n v="22668993.19930204"/>
    <n v="44.113119237725527"/>
  </r>
  <r>
    <s v="measurement-2022-02-23--13-15-42.csv"/>
    <s v="perfexp-cfa-pta-ll-share-fresh@corpus-100-10-1.txt"/>
    <x v="5"/>
    <s v="corpus-100-10-1.txt"/>
    <n v="100"/>
    <n v="100"/>
    <n v="9.5"/>
    <n v="196970000"/>
    <n v="10.000033"/>
    <s v="cfa-pta-ll-share-fresh"/>
    <n v="5"/>
    <x v="0"/>
    <x v="5"/>
    <x v="0"/>
    <x v="1"/>
    <s v="share-fresh"/>
    <x v="0"/>
    <x v="1"/>
    <s v="100-10-1.txt"/>
    <s v="100-10-1"/>
    <x v="0"/>
    <s v="10-1"/>
    <x v="1"/>
    <n v="1"/>
    <n v="19696935.000114501"/>
    <n v="50.769320201045844"/>
  </r>
  <r>
    <s v="measurement-2022-02-23--13-15-42.csv"/>
    <s v="perfexp-cfa-pta-ll-share-fresh@corpus-100-100-1.txt"/>
    <x v="5"/>
    <s v="corpus-100-100-1.txt"/>
    <n v="100"/>
    <n v="100"/>
    <n v="106.37"/>
    <n v="151920000"/>
    <n v="10.000368"/>
    <s v="cfa-pta-ll-share-fresh"/>
    <n v="5"/>
    <x v="0"/>
    <x v="5"/>
    <x v="0"/>
    <x v="1"/>
    <s v="share-fresh"/>
    <x v="0"/>
    <x v="1"/>
    <s v="100-100-1.txt"/>
    <s v="100-100-1"/>
    <x v="0"/>
    <s v="100-1"/>
    <x v="2"/>
    <n v="1"/>
    <n v="15191440.954972858"/>
    <n v="65.826540284360192"/>
  </r>
  <r>
    <s v="measurement-2022-02-23--13-15-42.csv"/>
    <s v="perfexp-cfa-pta-ll-share-fresh@corpus-100-2-1.txt"/>
    <x v="5"/>
    <s v="corpus-100-2-1.txt"/>
    <n v="100"/>
    <n v="100"/>
    <n v="2.0299999999999998"/>
    <n v="203810000"/>
    <n v="10.000026"/>
    <s v="cfa-pta-ll-share-fresh"/>
    <n v="5"/>
    <x v="0"/>
    <x v="5"/>
    <x v="0"/>
    <x v="1"/>
    <s v="share-fresh"/>
    <x v="0"/>
    <x v="1"/>
    <s v="100-2-1.txt"/>
    <s v="100-2-1"/>
    <x v="0"/>
    <s v="2-1"/>
    <x v="3"/>
    <n v="1"/>
    <n v="20380947.009537775"/>
    <n v="49.065433491977821"/>
  </r>
  <r>
    <s v="measurement-2022-02-23--13-15-42.csv"/>
    <s v="perfexp-cfa-pta-ll-share-fresh@corpus-100-20-1.txt"/>
    <x v="5"/>
    <s v="corpus-100-20-1.txt"/>
    <n v="100"/>
    <n v="100"/>
    <n v="22.96"/>
    <n v="188650000"/>
    <n v="10.000508"/>
    <s v="cfa-pta-ll-share-fresh"/>
    <n v="5"/>
    <x v="0"/>
    <x v="5"/>
    <x v="0"/>
    <x v="1"/>
    <s v="share-fresh"/>
    <x v="0"/>
    <x v="1"/>
    <s v="100-20-1.txt"/>
    <s v="100-20-1"/>
    <x v="0"/>
    <s v="20-1"/>
    <x v="4"/>
    <n v="1"/>
    <n v="18864041.7066813"/>
    <n v="53.010909090909095"/>
  </r>
  <r>
    <s v="measurement-2022-02-23--13-15-42.csv"/>
    <s v="perfexp-cfa-pta-ll-share-fresh@corpus-100-200-1.txt"/>
    <x v="5"/>
    <s v="corpus-100-200-1.txt"/>
    <n v="100"/>
    <n v="100"/>
    <n v="177.28"/>
    <n v="129210000"/>
    <n v="10.000194"/>
    <s v="cfa-pta-ll-share-fresh"/>
    <n v="5"/>
    <x v="0"/>
    <x v="5"/>
    <x v="0"/>
    <x v="1"/>
    <s v="share-fresh"/>
    <x v="0"/>
    <x v="1"/>
    <s v="100-200-1.txt"/>
    <s v="100-200-1"/>
    <x v="0"/>
    <s v="200-1"/>
    <x v="5"/>
    <n v="1"/>
    <n v="12920749.337462852"/>
    <n v="77.394892036220114"/>
  </r>
  <r>
    <s v="measurement-2022-02-23--13-15-42.csv"/>
    <s v="perfexp-cfa-pta-ll-share-fresh@corpus-100-5-1.txt"/>
    <x v="5"/>
    <s v="corpus-100-5-1.txt"/>
    <n v="100"/>
    <n v="100"/>
    <n v="5.27"/>
    <n v="196020000"/>
    <n v="10.000090999999999"/>
    <s v="cfa-pta-ll-share-fresh"/>
    <n v="5"/>
    <x v="0"/>
    <x v="5"/>
    <x v="0"/>
    <x v="1"/>
    <s v="share-fresh"/>
    <x v="0"/>
    <x v="1"/>
    <s v="100-5-1.txt"/>
    <s v="100-5-1"/>
    <x v="0"/>
    <s v="5-1"/>
    <x v="6"/>
    <n v="1"/>
    <n v="19601821.623423226"/>
    <n v="51.015666768697066"/>
  </r>
  <r>
    <s v="measurement-2022-02-23--13-15-42.csv"/>
    <s v="perfexp-cfa-pta-ll-share-fresh@corpus-100-50-1.txt"/>
    <x v="5"/>
    <s v="corpus-100-50-1.txt"/>
    <n v="100"/>
    <n v="100"/>
    <n v="43.32"/>
    <n v="176760000"/>
    <n v="10.000491"/>
    <s v="cfa-pta-ll-share-fresh"/>
    <n v="5"/>
    <x v="0"/>
    <x v="5"/>
    <x v="0"/>
    <x v="1"/>
    <s v="share-fresh"/>
    <x v="0"/>
    <x v="1"/>
    <s v="100-50-1.txt"/>
    <s v="100-50-1"/>
    <x v="0"/>
    <s v="50-1"/>
    <x v="7"/>
    <n v="1"/>
    <n v="17675132.151011385"/>
    <n v="56.576663272233539"/>
  </r>
  <r>
    <s v="measurement-2022-02-23--13-15-42.csv"/>
    <s v="perfexp-cfa-pta-ll-share-fresh@corpus-100-500-1.txt"/>
    <x v="5"/>
    <s v="corpus-100-500-1.txt"/>
    <n v="100"/>
    <n v="100"/>
    <n v="557.26"/>
    <n v="90320000"/>
    <n v="10.000081"/>
    <s v="cfa-pta-ll-share-fresh"/>
    <n v="5"/>
    <x v="0"/>
    <x v="5"/>
    <x v="0"/>
    <x v="1"/>
    <s v="share-fresh"/>
    <x v="0"/>
    <x v="1"/>
    <s v="100-500-1.txt"/>
    <s v="100-500-1"/>
    <x v="0"/>
    <s v="500-1"/>
    <x v="8"/>
    <n v="1"/>
    <n v="9031926.8413925841"/>
    <n v="110.7183458813109"/>
  </r>
  <r>
    <s v="measurement-2022-02-23--13-15-42.csv"/>
    <s v="perfexp-cfa-pta-ll-noshare-reuse@corpus-100-1-1.txt"/>
    <x v="6"/>
    <s v="corpus-100-1-1.txt"/>
    <n v="100"/>
    <n v="100"/>
    <n v="1"/>
    <n v="149590000"/>
    <n v="10.000607"/>
    <s v="cfa-pta-ll-noshare-reuse"/>
    <n v="5"/>
    <x v="0"/>
    <x v="6"/>
    <x v="0"/>
    <x v="1"/>
    <s v="noshare-reuse"/>
    <x v="1"/>
    <x v="0"/>
    <s v="100-1-1.txt"/>
    <s v="100-1-1"/>
    <x v="0"/>
    <s v="1-1"/>
    <x v="0"/>
    <n v="1"/>
    <n v="14958092.04381294"/>
    <n v="66.853446085968315"/>
  </r>
  <r>
    <s v="measurement-2022-02-23--13-15-42.csv"/>
    <s v="perfexp-cfa-pta-ll-noshare-reuse@corpus-100-10-1.txt"/>
    <x v="6"/>
    <s v="corpus-100-10-1.txt"/>
    <n v="100"/>
    <n v="100"/>
    <n v="9.5"/>
    <n v="109750000"/>
    <n v="10.000005"/>
    <s v="cfa-pta-ll-noshare-reuse"/>
    <n v="5"/>
    <x v="0"/>
    <x v="6"/>
    <x v="0"/>
    <x v="1"/>
    <s v="noshare-reuse"/>
    <x v="1"/>
    <x v="0"/>
    <s v="100-10-1.txt"/>
    <s v="100-10-1"/>
    <x v="0"/>
    <s v="10-1"/>
    <x v="1"/>
    <n v="1"/>
    <n v="10974994.512502745"/>
    <n v="91.116218678815486"/>
  </r>
  <r>
    <s v="measurement-2022-02-23--13-15-42.csv"/>
    <s v="perfexp-cfa-pta-ll-noshare-reuse@corpus-100-100-1.txt"/>
    <x v="6"/>
    <s v="corpus-100-100-1.txt"/>
    <n v="100"/>
    <n v="100"/>
    <n v="106.37"/>
    <n v="17360000"/>
    <n v="10.003413"/>
    <s v="cfa-pta-ll-noshare-reuse"/>
    <n v="5"/>
    <x v="0"/>
    <x v="6"/>
    <x v="0"/>
    <x v="1"/>
    <s v="noshare-reuse"/>
    <x v="1"/>
    <x v="0"/>
    <s v="100-100-1.txt"/>
    <s v="100-100-1"/>
    <x v="0"/>
    <s v="100-1"/>
    <x v="2"/>
    <n v="1"/>
    <n v="1735407.7053501639"/>
    <n v="576.23346774193544"/>
  </r>
  <r>
    <s v="measurement-2022-02-23--13-15-42.csv"/>
    <s v="perfexp-cfa-pta-ll-noshare-reuse@corpus-100-2-1.txt"/>
    <x v="6"/>
    <s v="corpus-100-2-1.txt"/>
    <n v="100"/>
    <n v="100"/>
    <n v="2.0299999999999998"/>
    <n v="139960000"/>
    <n v="10.000228"/>
    <s v="cfa-pta-ll-noshare-reuse"/>
    <n v="5"/>
    <x v="0"/>
    <x v="6"/>
    <x v="0"/>
    <x v="1"/>
    <s v="noshare-reuse"/>
    <x v="1"/>
    <x v="0"/>
    <s v="100-2-1.txt"/>
    <s v="100-2-1"/>
    <x v="0"/>
    <s v="2-1"/>
    <x v="3"/>
    <n v="1"/>
    <n v="13995680.898475515"/>
    <n v="71.45061446127464"/>
  </r>
  <r>
    <s v="measurement-2022-02-23--13-15-42.csv"/>
    <s v="perfexp-cfa-pta-ll-noshare-reuse@corpus-100-20-1.txt"/>
    <x v="6"/>
    <s v="corpus-100-20-1.txt"/>
    <n v="100"/>
    <n v="100"/>
    <n v="22.96"/>
    <n v="74360000"/>
    <n v="10.000214"/>
    <s v="cfa-pta-ll-noshare-reuse"/>
    <n v="5"/>
    <x v="0"/>
    <x v="6"/>
    <x v="0"/>
    <x v="1"/>
    <s v="noshare-reuse"/>
    <x v="1"/>
    <x v="0"/>
    <s v="100-20-1.txt"/>
    <s v="100-20-1"/>
    <x v="0"/>
    <s v="20-1"/>
    <x v="4"/>
    <n v="1"/>
    <n v="7435840.8730053175"/>
    <n v="134.48378160301237"/>
  </r>
  <r>
    <s v="measurement-2022-02-23--13-15-42.csv"/>
    <s v="perfexp-cfa-pta-ll-noshare-reuse@corpus-100-200-1.txt"/>
    <x v="6"/>
    <s v="corpus-100-200-1.txt"/>
    <n v="100"/>
    <n v="100"/>
    <n v="177.28"/>
    <n v="8660000"/>
    <n v="10.002419"/>
    <s v="cfa-pta-ll-noshare-reuse"/>
    <n v="5"/>
    <x v="0"/>
    <x v="6"/>
    <x v="0"/>
    <x v="1"/>
    <s v="noshare-reuse"/>
    <x v="1"/>
    <x v="0"/>
    <s v="100-200-1.txt"/>
    <s v="100-200-1"/>
    <x v="0"/>
    <s v="200-1"/>
    <x v="5"/>
    <n v="1"/>
    <n v="865790.56526226306"/>
    <n v="1155.0137413394918"/>
  </r>
  <r>
    <s v="measurement-2022-02-23--13-15-42.csv"/>
    <s v="perfexp-cfa-pta-ll-noshare-reuse@corpus-100-5-1.txt"/>
    <x v="6"/>
    <s v="corpus-100-5-1.txt"/>
    <n v="100"/>
    <n v="100"/>
    <n v="5.27"/>
    <n v="130290000"/>
    <n v="10.000347"/>
    <s v="cfa-pta-ll-noshare-reuse"/>
    <n v="5"/>
    <x v="0"/>
    <x v="6"/>
    <x v="0"/>
    <x v="1"/>
    <s v="noshare-reuse"/>
    <x v="1"/>
    <x v="0"/>
    <s v="100-5-1.txt"/>
    <s v="100-5-1"/>
    <x v="0"/>
    <s v="5-1"/>
    <x v="6"/>
    <n v="1"/>
    <n v="13028547.909387544"/>
    <n v="76.754524522219654"/>
  </r>
  <r>
    <s v="measurement-2022-02-23--13-15-42.csv"/>
    <s v="perfexp-cfa-pta-ll-noshare-reuse@corpus-100-50-1.txt"/>
    <x v="6"/>
    <s v="corpus-100-50-1.txt"/>
    <n v="100"/>
    <n v="100"/>
    <n v="43.32"/>
    <n v="44300000"/>
    <n v="10.001198"/>
    <s v="cfa-pta-ll-noshare-reuse"/>
    <n v="5"/>
    <x v="0"/>
    <x v="6"/>
    <x v="0"/>
    <x v="1"/>
    <s v="noshare-reuse"/>
    <x v="1"/>
    <x v="0"/>
    <s v="100-50-1.txt"/>
    <s v="100-50-1"/>
    <x v="0"/>
    <s v="50-1"/>
    <x v="7"/>
    <n v="1"/>
    <n v="4429469.3495719209"/>
    <n v="225.76067720090296"/>
  </r>
  <r>
    <s v="measurement-2022-02-23--13-15-42.csv"/>
    <s v="perfexp-cfa-pta-ll-noshare-reuse@corpus-100-500-1.txt"/>
    <x v="6"/>
    <s v="corpus-100-500-1.txt"/>
    <n v="100"/>
    <n v="100"/>
    <n v="557.26"/>
    <n v="3270000"/>
    <n v="10.02177"/>
    <s v="cfa-pta-ll-noshare-reuse"/>
    <n v="5"/>
    <x v="0"/>
    <x v="6"/>
    <x v="0"/>
    <x v="1"/>
    <s v="noshare-reuse"/>
    <x v="1"/>
    <x v="0"/>
    <s v="100-500-1.txt"/>
    <s v="100-500-1"/>
    <x v="0"/>
    <s v="500-1"/>
    <x v="8"/>
    <n v="1"/>
    <n v="326289.66739408305"/>
    <n v="3064.7614678899085"/>
  </r>
  <r>
    <s v="measurement-2022-02-23--13-15-42.csv"/>
    <s v="perfexp-cfa-pta-ll-noshare-fresh@corpus-100-1-1.txt"/>
    <x v="7"/>
    <s v="corpus-100-1-1.txt"/>
    <n v="100"/>
    <n v="100"/>
    <n v="1"/>
    <n v="141730000"/>
    <n v="10.000482"/>
    <s v="cfa-pta-ll-noshare-fresh"/>
    <n v="5"/>
    <x v="0"/>
    <x v="7"/>
    <x v="0"/>
    <x v="1"/>
    <s v="noshare-fresh"/>
    <x v="1"/>
    <x v="1"/>
    <s v="100-1-1.txt"/>
    <s v="100-1-1"/>
    <x v="0"/>
    <s v="1-1"/>
    <x v="0"/>
    <n v="1"/>
    <n v="14172316.894325694"/>
    <n v="70.560093134833835"/>
  </r>
  <r>
    <s v="measurement-2022-02-23--13-15-42.csv"/>
    <s v="perfexp-cfa-pta-ll-noshare-fresh@corpus-100-10-1.txt"/>
    <x v="7"/>
    <s v="corpus-100-10-1.txt"/>
    <n v="100"/>
    <n v="100"/>
    <n v="9.5"/>
    <n v="95240000"/>
    <n v="10.000165000000001"/>
    <s v="cfa-pta-ll-noshare-fresh"/>
    <n v="5"/>
    <x v="0"/>
    <x v="7"/>
    <x v="0"/>
    <x v="1"/>
    <s v="noshare-fresh"/>
    <x v="1"/>
    <x v="1"/>
    <s v="100-10-1.txt"/>
    <s v="100-10-1"/>
    <x v="0"/>
    <s v="10-1"/>
    <x v="1"/>
    <n v="1"/>
    <n v="9523842.8565928657"/>
    <n v="104.99963250734987"/>
  </r>
  <r>
    <s v="measurement-2022-02-23--13-15-42.csv"/>
    <s v="perfexp-cfa-pta-ll-noshare-fresh@corpus-100-100-1.txt"/>
    <x v="7"/>
    <s v="corpus-100-100-1.txt"/>
    <n v="100"/>
    <n v="100"/>
    <n v="106.37"/>
    <n v="16930000"/>
    <n v="10.000692000000001"/>
    <s v="cfa-pta-ll-noshare-fresh"/>
    <n v="5"/>
    <x v="0"/>
    <x v="7"/>
    <x v="0"/>
    <x v="1"/>
    <s v="noshare-fresh"/>
    <x v="1"/>
    <x v="1"/>
    <s v="100-100-1.txt"/>
    <s v="100-100-1"/>
    <x v="0"/>
    <s v="100-1"/>
    <x v="2"/>
    <n v="1"/>
    <n v="1692882.8525066064"/>
    <n v="590.70832841110462"/>
  </r>
  <r>
    <s v="measurement-2022-02-23--13-15-42.csv"/>
    <s v="perfexp-cfa-pta-ll-noshare-fresh@corpus-100-2-1.txt"/>
    <x v="7"/>
    <s v="corpus-100-2-1.txt"/>
    <n v="100"/>
    <n v="100"/>
    <n v="2.0299999999999998"/>
    <n v="129810000"/>
    <n v="10.000562"/>
    <s v="cfa-pta-ll-noshare-fresh"/>
    <n v="5"/>
    <x v="0"/>
    <x v="7"/>
    <x v="0"/>
    <x v="1"/>
    <s v="noshare-fresh"/>
    <x v="1"/>
    <x v="1"/>
    <s v="100-2-1.txt"/>
    <s v="100-2-1"/>
    <x v="0"/>
    <s v="2-1"/>
    <x v="3"/>
    <n v="1"/>
    <n v="12980270.508797405"/>
    <n v="77.039996918573308"/>
  </r>
  <r>
    <s v="measurement-2022-02-23--13-15-42.csv"/>
    <s v="perfexp-cfa-pta-ll-noshare-fresh@corpus-100-20-1.txt"/>
    <x v="7"/>
    <s v="corpus-100-20-1.txt"/>
    <n v="100"/>
    <n v="100"/>
    <n v="22.96"/>
    <n v="69530000"/>
    <n v="10.000309"/>
    <s v="cfa-pta-ll-noshare-fresh"/>
    <n v="5"/>
    <x v="0"/>
    <x v="7"/>
    <x v="0"/>
    <x v="1"/>
    <s v="noshare-fresh"/>
    <x v="1"/>
    <x v="1"/>
    <s v="100-20-1.txt"/>
    <s v="100-20-1"/>
    <x v="0"/>
    <s v="20-1"/>
    <x v="4"/>
    <n v="1"/>
    <n v="6952785.1589385886"/>
    <n v="143.82725442255142"/>
  </r>
  <r>
    <s v="measurement-2022-02-23--13-15-42.csv"/>
    <s v="perfexp-cfa-pta-ll-noshare-fresh@corpus-100-200-1.txt"/>
    <x v="7"/>
    <s v="corpus-100-200-1.txt"/>
    <n v="100"/>
    <n v="100"/>
    <n v="177.28"/>
    <n v="8820000"/>
    <n v="10.007415"/>
    <s v="cfa-pta-ll-noshare-fresh"/>
    <n v="5"/>
    <x v="0"/>
    <x v="7"/>
    <x v="0"/>
    <x v="1"/>
    <s v="noshare-fresh"/>
    <x v="1"/>
    <x v="1"/>
    <s v="100-200-1.txt"/>
    <s v="100-200-1"/>
    <x v="0"/>
    <s v="200-1"/>
    <x v="5"/>
    <n v="1"/>
    <n v="881346.48158390552"/>
    <n v="1134.6275510204082"/>
  </r>
  <r>
    <s v="measurement-2022-02-23--13-15-42.csv"/>
    <s v="perfexp-cfa-pta-ll-noshare-fresh@corpus-100-5-1.txt"/>
    <x v="7"/>
    <s v="corpus-100-5-1.txt"/>
    <n v="100"/>
    <n v="100"/>
    <n v="5.27"/>
    <n v="109330000"/>
    <n v="10.000458"/>
    <s v="cfa-pta-ll-noshare-fresh"/>
    <n v="5"/>
    <x v="0"/>
    <x v="7"/>
    <x v="0"/>
    <x v="1"/>
    <s v="noshare-fresh"/>
    <x v="1"/>
    <x v="1"/>
    <s v="100-5-1.txt"/>
    <s v="100-5-1"/>
    <x v="0"/>
    <s v="5-1"/>
    <x v="6"/>
    <n v="1"/>
    <n v="10932499.291532448"/>
    <n v="91.470392390011895"/>
  </r>
  <r>
    <s v="measurement-2022-02-23--13-15-42.csv"/>
    <s v="perfexp-cfa-pta-ll-noshare-fresh@corpus-100-50-1.txt"/>
    <x v="7"/>
    <s v="corpus-100-50-1.txt"/>
    <n v="100"/>
    <n v="100"/>
    <n v="43.32"/>
    <n v="41860000"/>
    <n v="10.000415"/>
    <s v="cfa-pta-ll-noshare-fresh"/>
    <n v="5"/>
    <x v="0"/>
    <x v="7"/>
    <x v="0"/>
    <x v="1"/>
    <s v="noshare-fresh"/>
    <x v="1"/>
    <x v="1"/>
    <s v="100-50-1.txt"/>
    <s v="100-50-1"/>
    <x v="0"/>
    <s v="50-1"/>
    <x v="7"/>
    <n v="1"/>
    <n v="4185826.2882090393"/>
    <n v="238.90145723841377"/>
  </r>
  <r>
    <s v="measurement-2022-02-23--13-15-42.csv"/>
    <s v="perfexp-cfa-pta-ll-noshare-fresh@corpus-100-500-1.txt"/>
    <x v="7"/>
    <s v="corpus-100-500-1.txt"/>
    <n v="100"/>
    <n v="100"/>
    <n v="557.26"/>
    <n v="3220000"/>
    <n v="10.009100999999999"/>
    <s v="cfa-pta-ll-noshare-fresh"/>
    <n v="5"/>
    <x v="0"/>
    <x v="7"/>
    <x v="0"/>
    <x v="1"/>
    <s v="noshare-fresh"/>
    <x v="1"/>
    <x v="1"/>
    <s v="100-500-1.txt"/>
    <s v="100-500-1"/>
    <x v="0"/>
    <s v="500-1"/>
    <x v="8"/>
    <n v="1"/>
    <n v="321707.21426429809"/>
    <n v="3108.416459627329"/>
  </r>
  <r>
    <s v="measurement-2022-02-23--13-15-42.csv"/>
    <s v="perfexp-cfa-peq-hl-share-reuse@corpus-100-1-1.txt"/>
    <x v="8"/>
    <s v="corpus-100-1-1.txt"/>
    <n v="100"/>
    <n v="100"/>
    <n v="1"/>
    <n v="570080000"/>
    <n v="10.000166"/>
    <s v="cfa-peq-hl-share-reuse"/>
    <n v="5"/>
    <x v="1"/>
    <x v="0"/>
    <x v="0"/>
    <x v="0"/>
    <s v="share-reuse"/>
    <x v="0"/>
    <x v="0"/>
    <s v="100-1-1.txt"/>
    <s v="100-1-1"/>
    <x v="0"/>
    <s v="1-1"/>
    <x v="0"/>
    <n v="1"/>
    <n v="57007053.682908863"/>
    <n v="17.541688885770419"/>
  </r>
  <r>
    <s v="measurement-2022-02-23--13-15-42.csv"/>
    <s v="perfexp-cfa-peq-hl-share-reuse@corpus-100-10-1.txt"/>
    <x v="8"/>
    <s v="corpus-100-10-1.txt"/>
    <n v="100"/>
    <n v="100"/>
    <n v="9.5"/>
    <n v="424040000"/>
    <n v="10.000131"/>
    <s v="cfa-peq-hl-share-reuse"/>
    <n v="5"/>
    <x v="1"/>
    <x v="0"/>
    <x v="0"/>
    <x v="0"/>
    <s v="share-reuse"/>
    <x v="0"/>
    <x v="0"/>
    <s v="100-10-1.txt"/>
    <s v="100-10-1"/>
    <x v="0"/>
    <s v="10-1"/>
    <x v="1"/>
    <n v="1"/>
    <n v="42403444.514876857"/>
    <n v="23.582989812281859"/>
  </r>
  <r>
    <s v="measurement-2022-02-23--13-15-42.csv"/>
    <s v="perfexp-cfa-peq-hl-share-reuse@corpus-100-100-1.txt"/>
    <x v="8"/>
    <s v="corpus-100-100-1.txt"/>
    <n v="100"/>
    <n v="100"/>
    <n v="106.37"/>
    <n v="248850000"/>
    <n v="10.000220000000001"/>
    <s v="cfa-peq-hl-share-reuse"/>
    <n v="5"/>
    <x v="1"/>
    <x v="0"/>
    <x v="0"/>
    <x v="0"/>
    <s v="share-reuse"/>
    <x v="0"/>
    <x v="0"/>
    <s v="100-100-1.txt"/>
    <s v="100-100-1"/>
    <x v="0"/>
    <s v="100-1"/>
    <x v="2"/>
    <n v="1"/>
    <n v="24884452.542044073"/>
    <n v="40.185734378139443"/>
  </r>
  <r>
    <s v="measurement-2022-02-23--13-15-42.csv"/>
    <s v="perfexp-cfa-peq-hl-share-reuse@corpus-100-2-1.txt"/>
    <x v="8"/>
    <s v="corpus-100-2-1.txt"/>
    <n v="100"/>
    <n v="100"/>
    <n v="2.0299999999999998"/>
    <n v="458970000"/>
    <n v="10.000031999999999"/>
    <s v="cfa-peq-hl-share-reuse"/>
    <n v="5"/>
    <x v="1"/>
    <x v="0"/>
    <x v="0"/>
    <x v="0"/>
    <s v="share-reuse"/>
    <x v="0"/>
    <x v="0"/>
    <s v="100-2-1.txt"/>
    <s v="100-2-1"/>
    <x v="0"/>
    <s v="2-1"/>
    <x v="3"/>
    <n v="1"/>
    <n v="45896853.130069986"/>
    <n v="21.787986142885153"/>
  </r>
  <r>
    <s v="measurement-2022-02-23--13-15-42.csv"/>
    <s v="perfexp-cfa-peq-hl-share-reuse@corpus-100-20-1.txt"/>
    <x v="8"/>
    <s v="corpus-100-20-1.txt"/>
    <n v="100"/>
    <n v="100"/>
    <n v="22.96"/>
    <n v="372450000"/>
    <n v="10.000201000000001"/>
    <s v="cfa-peq-hl-share-reuse"/>
    <n v="5"/>
    <x v="1"/>
    <x v="0"/>
    <x v="0"/>
    <x v="0"/>
    <s v="share-reuse"/>
    <x v="0"/>
    <x v="0"/>
    <s v="100-20-1.txt"/>
    <s v="100-20-1"/>
    <x v="0"/>
    <s v="20-1"/>
    <x v="4"/>
    <n v="1"/>
    <n v="37244251.390547045"/>
    <n v="26.849781178681706"/>
  </r>
  <r>
    <s v="measurement-2022-02-23--13-15-42.csv"/>
    <s v="perfexp-cfa-peq-hl-share-reuse@corpus-100-200-1.txt"/>
    <x v="8"/>
    <s v="corpus-100-200-1.txt"/>
    <n v="100"/>
    <n v="100"/>
    <n v="177.28"/>
    <n v="189300000"/>
    <n v="10.000140999999999"/>
    <s v="cfa-peq-hl-share-reuse"/>
    <n v="5"/>
    <x v="1"/>
    <x v="0"/>
    <x v="0"/>
    <x v="0"/>
    <s v="share-reuse"/>
    <x v="0"/>
    <x v="0"/>
    <s v="100-200-1.txt"/>
    <s v="100-200-1"/>
    <x v="0"/>
    <s v="200-1"/>
    <x v="5"/>
    <n v="1"/>
    <n v="18929733.09076342"/>
    <n v="52.826946645536182"/>
  </r>
  <r>
    <s v="measurement-2022-02-23--13-15-42.csv"/>
    <s v="perfexp-cfa-peq-hl-share-reuse@corpus-100-5-1.txt"/>
    <x v="8"/>
    <s v="corpus-100-5-1.txt"/>
    <n v="100"/>
    <n v="100"/>
    <n v="5.27"/>
    <n v="432540000"/>
    <n v="10.000035"/>
    <s v="cfa-peq-hl-share-reuse"/>
    <n v="5"/>
    <x v="1"/>
    <x v="0"/>
    <x v="0"/>
    <x v="0"/>
    <s v="share-reuse"/>
    <x v="0"/>
    <x v="0"/>
    <s v="100-5-1.txt"/>
    <s v="100-5-1"/>
    <x v="0"/>
    <s v="5-1"/>
    <x v="6"/>
    <n v="1"/>
    <n v="43253848.611529857"/>
    <n v="23.119330004161466"/>
  </r>
  <r>
    <s v="measurement-2022-02-23--13-15-42.csv"/>
    <s v="perfexp-cfa-peq-hl-share-reuse@corpus-100-50-1.txt"/>
    <x v="8"/>
    <s v="corpus-100-50-1.txt"/>
    <n v="100"/>
    <n v="100"/>
    <n v="43.32"/>
    <n v="320980000"/>
    <n v="10.000059"/>
    <s v="cfa-peq-hl-share-reuse"/>
    <n v="5"/>
    <x v="1"/>
    <x v="0"/>
    <x v="0"/>
    <x v="0"/>
    <s v="share-reuse"/>
    <x v="0"/>
    <x v="0"/>
    <s v="100-50-1.txt"/>
    <s v="100-50-1"/>
    <x v="0"/>
    <s v="50-1"/>
    <x v="7"/>
    <n v="1"/>
    <n v="32097810.622917324"/>
    <n v="31.154772883045673"/>
  </r>
  <r>
    <s v="measurement-2022-02-23--13-15-42.csv"/>
    <s v="perfexp-cfa-peq-hl-share-reuse@corpus-100-500-1.txt"/>
    <x v="8"/>
    <s v="corpus-100-500-1.txt"/>
    <n v="100"/>
    <n v="100"/>
    <n v="557.26"/>
    <n v="123900000"/>
    <n v="10.000372"/>
    <s v="cfa-peq-hl-share-reuse"/>
    <n v="5"/>
    <x v="1"/>
    <x v="0"/>
    <x v="0"/>
    <x v="0"/>
    <s v="share-reuse"/>
    <x v="0"/>
    <x v="0"/>
    <s v="100-500-1.txt"/>
    <s v="100-500-1"/>
    <x v="0"/>
    <s v="500-1"/>
    <x v="8"/>
    <n v="1"/>
    <n v="12389539.109145138"/>
    <n v="80.713252623083136"/>
  </r>
  <r>
    <s v="measurement-2022-02-23--13-15-42.csv"/>
    <s v="perfexp-cfa-peq-hl-share-fresh@corpus-100-1-1.txt"/>
    <x v="9"/>
    <s v="corpus-100-1-1.txt"/>
    <n v="100"/>
    <n v="100"/>
    <n v="1"/>
    <n v="551530000"/>
    <n v="10.000112"/>
    <s v="cfa-peq-hl-share-fresh"/>
    <n v="5"/>
    <x v="1"/>
    <x v="1"/>
    <x v="0"/>
    <x v="0"/>
    <s v="share-fresh"/>
    <x v="0"/>
    <x v="1"/>
    <s v="100-1-1.txt"/>
    <s v="100-1-1"/>
    <x v="0"/>
    <s v="1-1"/>
    <x v="0"/>
    <n v="1"/>
    <n v="55152382.293318316"/>
    <n v="18.131583050785995"/>
  </r>
  <r>
    <s v="measurement-2022-02-23--13-15-42.csv"/>
    <s v="perfexp-cfa-peq-hl-share-fresh@corpus-100-10-1.txt"/>
    <x v="9"/>
    <s v="corpus-100-10-1.txt"/>
    <n v="100"/>
    <n v="100"/>
    <n v="9.5"/>
    <n v="422560000"/>
    <n v="10.000055"/>
    <s v="cfa-peq-hl-share-fresh"/>
    <n v="5"/>
    <x v="1"/>
    <x v="1"/>
    <x v="0"/>
    <x v="0"/>
    <s v="share-fresh"/>
    <x v="0"/>
    <x v="1"/>
    <s v="100-10-1.txt"/>
    <s v="100-10-1"/>
    <x v="0"/>
    <s v="10-1"/>
    <x v="1"/>
    <n v="1"/>
    <n v="42255767.593278237"/>
    <n v="23.665408462703521"/>
  </r>
  <r>
    <s v="measurement-2022-02-23--13-15-42.csv"/>
    <s v="perfexp-cfa-peq-hl-share-fresh@corpus-100-100-1.txt"/>
    <x v="9"/>
    <s v="corpus-100-100-1.txt"/>
    <n v="100"/>
    <n v="100"/>
    <n v="106.37"/>
    <n v="242150000"/>
    <n v="10.000213"/>
    <s v="cfa-peq-hl-share-fresh"/>
    <n v="5"/>
    <x v="1"/>
    <x v="1"/>
    <x v="0"/>
    <x v="0"/>
    <s v="share-fresh"/>
    <x v="0"/>
    <x v="1"/>
    <s v="100-100-1.txt"/>
    <s v="100-100-1"/>
    <x v="0"/>
    <s v="100-1"/>
    <x v="2"/>
    <n v="1"/>
    <n v="24214484.23148587"/>
    <n v="41.297596531075783"/>
  </r>
  <r>
    <s v="measurement-2022-02-23--13-15-42.csv"/>
    <s v="perfexp-cfa-peq-hl-share-fresh@corpus-100-2-1.txt"/>
    <x v="9"/>
    <s v="corpus-100-2-1.txt"/>
    <n v="100"/>
    <n v="100"/>
    <n v="2.0299999999999998"/>
    <n v="451490000"/>
    <n v="10.000152"/>
    <s v="cfa-peq-hl-share-fresh"/>
    <n v="5"/>
    <x v="1"/>
    <x v="1"/>
    <x v="0"/>
    <x v="0"/>
    <s v="share-fresh"/>
    <x v="0"/>
    <x v="1"/>
    <s v="100-2-1.txt"/>
    <s v="100-2-1"/>
    <x v="0"/>
    <s v="2-1"/>
    <x v="3"/>
    <n v="1"/>
    <n v="45148313.745631069"/>
    <n v="22.149221466699153"/>
  </r>
  <r>
    <s v="measurement-2022-02-23--13-15-42.csv"/>
    <s v="perfexp-cfa-peq-hl-share-fresh@corpus-100-20-1.txt"/>
    <x v="9"/>
    <s v="corpus-100-20-1.txt"/>
    <n v="100"/>
    <n v="100"/>
    <n v="22.96"/>
    <n v="363500000"/>
    <n v="10.000024"/>
    <s v="cfa-peq-hl-share-fresh"/>
    <n v="5"/>
    <x v="1"/>
    <x v="1"/>
    <x v="0"/>
    <x v="0"/>
    <s v="share-fresh"/>
    <x v="0"/>
    <x v="1"/>
    <s v="100-20-1.txt"/>
    <s v="100-20-1"/>
    <x v="0"/>
    <s v="20-1"/>
    <x v="4"/>
    <n v="1"/>
    <n v="36349912.760209374"/>
    <n v="27.510382393397524"/>
  </r>
  <r>
    <s v="measurement-2022-02-23--13-15-42.csv"/>
    <s v="perfexp-cfa-peq-hl-share-fresh@corpus-100-200-1.txt"/>
    <x v="9"/>
    <s v="corpus-100-200-1.txt"/>
    <n v="100"/>
    <n v="100"/>
    <n v="177.28"/>
    <n v="191440000"/>
    <n v="10.000187"/>
    <s v="cfa-peq-hl-share-fresh"/>
    <n v="5"/>
    <x v="1"/>
    <x v="1"/>
    <x v="0"/>
    <x v="0"/>
    <s v="share-fresh"/>
    <x v="0"/>
    <x v="1"/>
    <s v="100-200-1.txt"/>
    <s v="100-200-1"/>
    <x v="0"/>
    <s v="200-1"/>
    <x v="5"/>
    <n v="1"/>
    <n v="19143642.013894338"/>
    <n v="52.236664229001256"/>
  </r>
  <r>
    <s v="measurement-2022-02-23--13-15-42.csv"/>
    <s v="perfexp-cfa-peq-hl-share-fresh@corpus-100-5-1.txt"/>
    <x v="9"/>
    <s v="corpus-100-5-1.txt"/>
    <n v="100"/>
    <n v="100"/>
    <n v="5.27"/>
    <n v="426180000"/>
    <n v="10.000085"/>
    <s v="cfa-peq-hl-share-fresh"/>
    <n v="5"/>
    <x v="1"/>
    <x v="1"/>
    <x v="0"/>
    <x v="0"/>
    <s v="share-fresh"/>
    <x v="0"/>
    <x v="1"/>
    <s v="100-5-1.txt"/>
    <s v="100-5-1"/>
    <x v="0"/>
    <s v="5-1"/>
    <x v="6"/>
    <n v="1"/>
    <n v="42617637.750079125"/>
    <n v="23.464463372284012"/>
  </r>
  <r>
    <s v="measurement-2022-02-23--13-15-42.csv"/>
    <s v="perfexp-cfa-peq-hl-share-fresh@corpus-100-50-1.txt"/>
    <x v="9"/>
    <s v="corpus-100-50-1.txt"/>
    <n v="100"/>
    <n v="100"/>
    <n v="43.32"/>
    <n v="318740000"/>
    <n v="10.000085"/>
    <s v="cfa-peq-hl-share-fresh"/>
    <n v="5"/>
    <x v="1"/>
    <x v="1"/>
    <x v="0"/>
    <x v="0"/>
    <s v="share-fresh"/>
    <x v="0"/>
    <x v="1"/>
    <s v="100-50-1.txt"/>
    <s v="100-50-1"/>
    <x v="0"/>
    <s v="50-1"/>
    <x v="7"/>
    <n v="1"/>
    <n v="31873729.073302876"/>
    <n v="31.373799962351764"/>
  </r>
  <r>
    <s v="measurement-2022-02-23--13-15-42.csv"/>
    <s v="perfexp-cfa-peq-hl-share-fresh@corpus-100-500-1.txt"/>
    <x v="9"/>
    <s v="corpus-100-500-1.txt"/>
    <n v="100"/>
    <n v="100"/>
    <n v="557.26"/>
    <n v="119660000"/>
    <n v="10.000806000000001"/>
    <s v="cfa-peq-hl-share-fresh"/>
    <n v="5"/>
    <x v="1"/>
    <x v="1"/>
    <x v="0"/>
    <x v="0"/>
    <s v="share-fresh"/>
    <x v="0"/>
    <x v="1"/>
    <s v="100-500-1.txt"/>
    <s v="100-500-1"/>
    <x v="0"/>
    <s v="500-1"/>
    <x v="8"/>
    <n v="1"/>
    <n v="11965035.618129177"/>
    <n v="83.576851078054489"/>
  </r>
  <r>
    <s v="measurement-2022-02-23--13-15-42.csv"/>
    <s v="perfexp-cfa-peq-hl-noshare-reuse@corpus-100-1-1.txt"/>
    <x v="10"/>
    <s v="corpus-100-1-1.txt"/>
    <n v="100"/>
    <n v="100"/>
    <n v="1"/>
    <n v="579020000"/>
    <n v="10.000107"/>
    <s v="cfa-peq-hl-noshare-reuse"/>
    <n v="5"/>
    <x v="1"/>
    <x v="2"/>
    <x v="0"/>
    <x v="0"/>
    <s v="noshare-reuse"/>
    <x v="1"/>
    <x v="0"/>
    <s v="100-1-1.txt"/>
    <s v="100-1-1"/>
    <x v="0"/>
    <s v="1-1"/>
    <x v="0"/>
    <n v="1"/>
    <n v="57901380.455229133"/>
    <n v="17.270745397395601"/>
  </r>
  <r>
    <s v="measurement-2022-02-23--13-15-42.csv"/>
    <s v="perfexp-cfa-peq-hl-noshare-reuse@corpus-100-10-1.txt"/>
    <x v="10"/>
    <s v="corpus-100-10-1.txt"/>
    <n v="100"/>
    <n v="100"/>
    <n v="9.5"/>
    <n v="433740000"/>
    <n v="10.000190999999999"/>
    <s v="cfa-peq-hl-noshare-reuse"/>
    <n v="5"/>
    <x v="1"/>
    <x v="2"/>
    <x v="0"/>
    <x v="0"/>
    <s v="noshare-reuse"/>
    <x v="1"/>
    <x v="0"/>
    <s v="100-10-1.txt"/>
    <s v="100-10-1"/>
    <x v="0"/>
    <s v="10-1"/>
    <x v="1"/>
    <n v="1"/>
    <n v="43373171.572422974"/>
    <n v="23.055726933185777"/>
  </r>
  <r>
    <s v="measurement-2022-02-23--13-15-42.csv"/>
    <s v="perfexp-cfa-peq-hl-noshare-reuse@corpus-100-100-1.txt"/>
    <x v="10"/>
    <s v="corpus-100-100-1.txt"/>
    <n v="100"/>
    <n v="100"/>
    <n v="106.37"/>
    <n v="264930000"/>
    <n v="10.00006"/>
    <s v="cfa-peq-hl-noshare-reuse"/>
    <n v="5"/>
    <x v="1"/>
    <x v="2"/>
    <x v="0"/>
    <x v="0"/>
    <s v="noshare-reuse"/>
    <x v="1"/>
    <x v="0"/>
    <s v="100-100-1.txt"/>
    <s v="100-100-1"/>
    <x v="0"/>
    <s v="100-1"/>
    <x v="2"/>
    <n v="1"/>
    <n v="26492841.042953745"/>
    <n v="37.746046125391608"/>
  </r>
  <r>
    <s v="measurement-2022-02-23--13-15-42.csv"/>
    <s v="perfexp-cfa-peq-hl-noshare-reuse@corpus-100-2-1.txt"/>
    <x v="10"/>
    <s v="corpus-100-2-1.txt"/>
    <n v="100"/>
    <n v="100"/>
    <n v="2.0299999999999998"/>
    <n v="485110000"/>
    <n v="10.000203000000001"/>
    <s v="cfa-peq-hl-noshare-reuse"/>
    <n v="5"/>
    <x v="1"/>
    <x v="2"/>
    <x v="0"/>
    <x v="0"/>
    <s v="noshare-reuse"/>
    <x v="1"/>
    <x v="0"/>
    <s v="100-2-1.txt"/>
    <s v="100-2-1"/>
    <x v="0"/>
    <s v="2-1"/>
    <x v="3"/>
    <n v="1"/>
    <n v="48510015.246690489"/>
    <n v="20.61429984951867"/>
  </r>
  <r>
    <s v="measurement-2022-02-23--13-15-42.csv"/>
    <s v="perfexp-cfa-peq-hl-noshare-reuse@corpus-100-20-1.txt"/>
    <x v="10"/>
    <s v="corpus-100-20-1.txt"/>
    <n v="100"/>
    <n v="100"/>
    <n v="22.96"/>
    <n v="395760000"/>
    <n v="10.000025000000001"/>
    <s v="cfa-peq-hl-noshare-reuse"/>
    <n v="5"/>
    <x v="1"/>
    <x v="2"/>
    <x v="0"/>
    <x v="0"/>
    <s v="noshare-reuse"/>
    <x v="1"/>
    <x v="0"/>
    <s v="100-20-1.txt"/>
    <s v="100-20-1"/>
    <x v="0"/>
    <s v="20-1"/>
    <x v="4"/>
    <n v="1"/>
    <n v="39575901.060247347"/>
    <n v="25.267902263998383"/>
  </r>
  <r>
    <s v="measurement-2022-02-23--13-15-42.csv"/>
    <s v="perfexp-cfa-peq-hl-noshare-reuse@corpus-100-200-1.txt"/>
    <x v="10"/>
    <s v="corpus-100-200-1.txt"/>
    <n v="100"/>
    <n v="100"/>
    <n v="177.28"/>
    <n v="230820000"/>
    <n v="10.000275999999999"/>
    <s v="cfa-peq-hl-noshare-reuse"/>
    <n v="5"/>
    <x v="1"/>
    <x v="2"/>
    <x v="0"/>
    <x v="0"/>
    <s v="noshare-reuse"/>
    <x v="1"/>
    <x v="0"/>
    <s v="100-200-1.txt"/>
    <s v="100-200-1"/>
    <x v="0"/>
    <s v="200-1"/>
    <x v="5"/>
    <n v="1"/>
    <n v="23081362.954382461"/>
    <n v="43.324997833809888"/>
  </r>
  <r>
    <s v="measurement-2022-02-23--13-15-42.csv"/>
    <s v="perfexp-cfa-peq-hl-noshare-reuse@corpus-100-5-1.txt"/>
    <x v="10"/>
    <s v="corpus-100-5-1.txt"/>
    <n v="100"/>
    <n v="100"/>
    <n v="5.27"/>
    <n v="440040000"/>
    <n v="10.000197999999999"/>
    <s v="cfa-peq-hl-noshare-reuse"/>
    <n v="5"/>
    <x v="1"/>
    <x v="2"/>
    <x v="0"/>
    <x v="0"/>
    <s v="noshare-reuse"/>
    <x v="1"/>
    <x v="0"/>
    <s v="100-5-1.txt"/>
    <s v="100-5-1"/>
    <x v="0"/>
    <s v="5-1"/>
    <x v="6"/>
    <n v="1"/>
    <n v="44003128.73805099"/>
    <n v="22.7256567584765"/>
  </r>
  <r>
    <s v="measurement-2022-02-23--13-15-42.csv"/>
    <s v="perfexp-cfa-peq-hl-noshare-reuse@corpus-100-50-1.txt"/>
    <x v="10"/>
    <s v="corpus-100-50-1.txt"/>
    <n v="100"/>
    <n v="100"/>
    <n v="43.32"/>
    <n v="345350000"/>
    <n v="10.000252"/>
    <s v="cfa-peq-hl-noshare-reuse"/>
    <n v="5"/>
    <x v="1"/>
    <x v="2"/>
    <x v="0"/>
    <x v="0"/>
    <s v="noshare-reuse"/>
    <x v="1"/>
    <x v="0"/>
    <s v="100-50-1.txt"/>
    <s v="100-50-1"/>
    <x v="0"/>
    <s v="50-1"/>
    <x v="7"/>
    <n v="1"/>
    <n v="34534129.739930555"/>
    <n v="28.956861155349646"/>
  </r>
  <r>
    <s v="measurement-2022-02-23--13-15-42.csv"/>
    <s v="perfexp-cfa-peq-hl-noshare-reuse@corpus-100-500-1.txt"/>
    <x v="10"/>
    <s v="corpus-100-500-1.txt"/>
    <n v="100"/>
    <n v="100"/>
    <n v="557.26"/>
    <n v="131890000"/>
    <n v="10.000510999999999"/>
    <s v="cfa-peq-hl-noshare-reuse"/>
    <n v="5"/>
    <x v="1"/>
    <x v="2"/>
    <x v="0"/>
    <x v="0"/>
    <s v="noshare-reuse"/>
    <x v="1"/>
    <x v="0"/>
    <s v="100-500-1.txt"/>
    <s v="100-500-1"/>
    <x v="0"/>
    <s v="500-1"/>
    <x v="8"/>
    <n v="1"/>
    <n v="13188326.07653749"/>
    <n v="75.824634164834336"/>
  </r>
  <r>
    <s v="measurement-2022-02-23--13-15-42.csv"/>
    <s v="perfexp-cfa-peq-hl-noshare-fresh@corpus-100-1-1.txt"/>
    <x v="11"/>
    <s v="corpus-100-1-1.txt"/>
    <n v="100"/>
    <n v="100"/>
    <n v="1"/>
    <n v="429210000"/>
    <n v="10.000204"/>
    <s v="cfa-peq-hl-noshare-fresh"/>
    <n v="5"/>
    <x v="1"/>
    <x v="3"/>
    <x v="0"/>
    <x v="0"/>
    <s v="noshare-fresh"/>
    <x v="1"/>
    <x v="1"/>
    <s v="100-1-1.txt"/>
    <s v="100-1-1"/>
    <x v="0"/>
    <s v="1-1"/>
    <x v="0"/>
    <n v="1"/>
    <n v="42920124.429461636"/>
    <n v="23.299093683744555"/>
  </r>
  <r>
    <s v="measurement-2022-02-23--13-15-42.csv"/>
    <s v="perfexp-cfa-peq-hl-noshare-fresh@corpus-100-10-1.txt"/>
    <x v="11"/>
    <s v="corpus-100-10-1.txt"/>
    <n v="100"/>
    <n v="100"/>
    <n v="9.5"/>
    <n v="309270000"/>
    <n v="10.000019"/>
    <s v="cfa-peq-hl-noshare-fresh"/>
    <n v="5"/>
    <x v="1"/>
    <x v="3"/>
    <x v="0"/>
    <x v="0"/>
    <s v="noshare-fresh"/>
    <x v="1"/>
    <x v="1"/>
    <s v="100-10-1.txt"/>
    <s v="100-10-1"/>
    <x v="0"/>
    <s v="10-1"/>
    <x v="1"/>
    <n v="1"/>
    <n v="30926941.238811646"/>
    <n v="32.334267791897048"/>
  </r>
  <r>
    <s v="measurement-2022-02-23--13-15-42.csv"/>
    <s v="perfexp-cfa-peq-hl-noshare-fresh@corpus-100-100-1.txt"/>
    <x v="11"/>
    <s v="corpus-100-100-1.txt"/>
    <n v="100"/>
    <n v="100"/>
    <n v="106.37"/>
    <n v="175550000"/>
    <n v="10.000541999999999"/>
    <s v="cfa-peq-hl-noshare-fresh"/>
    <n v="5"/>
    <x v="1"/>
    <x v="3"/>
    <x v="0"/>
    <x v="0"/>
    <s v="noshare-fresh"/>
    <x v="1"/>
    <x v="1"/>
    <s v="100-100-1.txt"/>
    <s v="100-100-1"/>
    <x v="0"/>
    <s v="100-1"/>
    <x v="2"/>
    <n v="1"/>
    <n v="17554048.570567477"/>
    <n v="56.966915408715458"/>
  </r>
  <r>
    <s v="measurement-2022-02-23--13-15-42.csv"/>
    <s v="perfexp-cfa-peq-hl-noshare-fresh@corpus-100-2-1.txt"/>
    <x v="11"/>
    <s v="corpus-100-2-1.txt"/>
    <n v="100"/>
    <n v="100"/>
    <n v="2.0299999999999998"/>
    <n v="363450000"/>
    <n v="10.000031"/>
    <s v="cfa-peq-hl-noshare-fresh"/>
    <n v="5"/>
    <x v="1"/>
    <x v="3"/>
    <x v="0"/>
    <x v="0"/>
    <s v="noshare-fresh"/>
    <x v="1"/>
    <x v="1"/>
    <s v="100-2-1.txt"/>
    <s v="100-2-1"/>
    <x v="0"/>
    <s v="2-1"/>
    <x v="3"/>
    <n v="1"/>
    <n v="36344887.330849275"/>
    <n v="27.514186270463611"/>
  </r>
  <r>
    <s v="measurement-2022-02-23--13-15-42.csv"/>
    <s v="perfexp-cfa-peq-hl-noshare-fresh@corpus-100-20-1.txt"/>
    <x v="11"/>
    <s v="corpus-100-20-1.txt"/>
    <n v="100"/>
    <n v="100"/>
    <n v="22.96"/>
    <n v="284840000"/>
    <n v="10.000234000000001"/>
    <s v="cfa-peq-hl-noshare-fresh"/>
    <n v="5"/>
    <x v="1"/>
    <x v="3"/>
    <x v="0"/>
    <x v="0"/>
    <s v="noshare-fresh"/>
    <x v="1"/>
    <x v="1"/>
    <s v="100-20-1.txt"/>
    <s v="100-20-1"/>
    <x v="0"/>
    <s v="20-1"/>
    <x v="4"/>
    <n v="1"/>
    <n v="28483333.489996333"/>
    <n v="35.108250245752004"/>
  </r>
  <r>
    <s v="measurement-2022-02-23--13-15-42.csv"/>
    <s v="perfexp-cfa-peq-hl-noshare-fresh@corpus-100-200-1.txt"/>
    <x v="11"/>
    <s v="corpus-100-200-1.txt"/>
    <n v="100"/>
    <n v="100"/>
    <n v="177.28"/>
    <n v="152400000"/>
    <n v="10.000007999999999"/>
    <s v="cfa-peq-hl-noshare-fresh"/>
    <n v="5"/>
    <x v="1"/>
    <x v="3"/>
    <x v="0"/>
    <x v="0"/>
    <s v="noshare-fresh"/>
    <x v="1"/>
    <x v="1"/>
    <s v="100-200-1.txt"/>
    <s v="100-200-1"/>
    <x v="0"/>
    <s v="200-1"/>
    <x v="5"/>
    <n v="1"/>
    <n v="15239987.808009755"/>
    <n v="65.616850393700773"/>
  </r>
  <r>
    <s v="measurement-2022-02-23--13-15-42.csv"/>
    <s v="perfexp-cfa-peq-hl-noshare-fresh@corpus-100-5-1.txt"/>
    <x v="11"/>
    <s v="corpus-100-5-1.txt"/>
    <n v="100"/>
    <n v="100"/>
    <n v="5.27"/>
    <n v="324130000"/>
    <n v="10.000071"/>
    <s v="cfa-peq-hl-noshare-fresh"/>
    <n v="5"/>
    <x v="1"/>
    <x v="3"/>
    <x v="0"/>
    <x v="0"/>
    <s v="noshare-fresh"/>
    <x v="1"/>
    <x v="1"/>
    <s v="100-5-1.txt"/>
    <s v="100-5-1"/>
    <x v="0"/>
    <s v="5-1"/>
    <x v="6"/>
    <n v="1"/>
    <n v="32412769.869333927"/>
    <n v="30.852037762626107"/>
  </r>
  <r>
    <s v="measurement-2022-02-23--13-15-42.csv"/>
    <s v="perfexp-cfa-peq-hl-noshare-fresh@corpus-100-50-1.txt"/>
    <x v="11"/>
    <s v="corpus-100-50-1.txt"/>
    <n v="100"/>
    <n v="100"/>
    <n v="43.32"/>
    <n v="237620000"/>
    <n v="10.000397"/>
    <s v="cfa-peq-hl-noshare-fresh"/>
    <n v="5"/>
    <x v="1"/>
    <x v="3"/>
    <x v="0"/>
    <x v="0"/>
    <s v="noshare-fresh"/>
    <x v="1"/>
    <x v="1"/>
    <s v="100-50-1.txt"/>
    <s v="100-50-1"/>
    <x v="0"/>
    <s v="50-1"/>
    <x v="7"/>
    <n v="1"/>
    <n v="23761056.686049566"/>
    <n v="42.085670398114637"/>
  </r>
  <r>
    <s v="measurement-2022-02-23--13-15-42.csv"/>
    <s v="perfexp-cfa-peq-hl-noshare-fresh@corpus-100-500-1.txt"/>
    <x v="11"/>
    <s v="corpus-100-500-1.txt"/>
    <n v="100"/>
    <n v="100"/>
    <n v="557.26"/>
    <n v="84320000"/>
    <n v="10.000124"/>
    <s v="cfa-peq-hl-noshare-fresh"/>
    <n v="5"/>
    <x v="1"/>
    <x v="3"/>
    <x v="0"/>
    <x v="0"/>
    <s v="noshare-fresh"/>
    <x v="1"/>
    <x v="1"/>
    <s v="100-500-1.txt"/>
    <s v="100-500-1"/>
    <x v="0"/>
    <s v="500-1"/>
    <x v="8"/>
    <n v="1"/>
    <n v="8431895.4444964882"/>
    <n v="118.59729601518026"/>
  </r>
  <r>
    <s v="measurement-2022-02-23--13-15-42.csv"/>
    <s v="perfexp-cfa-peq-ll-share-reuse@corpus-100-1-1.txt"/>
    <x v="12"/>
    <s v="corpus-100-1-1.txt"/>
    <n v="100"/>
    <n v="100"/>
    <n v="1"/>
    <n v="575780000"/>
    <n v="10.0001"/>
    <s v="cfa-peq-ll-share-reuse"/>
    <n v="5"/>
    <x v="1"/>
    <x v="4"/>
    <x v="0"/>
    <x v="1"/>
    <s v="share-reuse"/>
    <x v="0"/>
    <x v="0"/>
    <s v="100-1-1.txt"/>
    <s v="100-1-1"/>
    <x v="0"/>
    <s v="1-1"/>
    <x v="0"/>
    <n v="1"/>
    <n v="57577424.22575774"/>
    <n v="17.367918302129283"/>
  </r>
  <r>
    <s v="measurement-2022-02-23--13-15-42.csv"/>
    <s v="perfexp-cfa-peq-ll-share-reuse@corpus-100-10-1.txt"/>
    <x v="12"/>
    <s v="corpus-100-10-1.txt"/>
    <n v="100"/>
    <n v="100"/>
    <n v="9.5"/>
    <n v="426130000"/>
    <n v="10.000214"/>
    <s v="cfa-peq-ll-share-reuse"/>
    <n v="5"/>
    <x v="1"/>
    <x v="4"/>
    <x v="0"/>
    <x v="1"/>
    <s v="share-reuse"/>
    <x v="0"/>
    <x v="0"/>
    <s v="100-10-1.txt"/>
    <s v="100-10-1"/>
    <x v="0"/>
    <s v="10-1"/>
    <x v="1"/>
    <n v="1"/>
    <n v="42612088.101314634"/>
    <n v="23.467519301621572"/>
  </r>
  <r>
    <s v="measurement-2022-02-23--13-15-42.csv"/>
    <s v="perfexp-cfa-peq-ll-share-reuse@corpus-100-100-1.txt"/>
    <x v="12"/>
    <s v="corpus-100-100-1.txt"/>
    <n v="100"/>
    <n v="100"/>
    <n v="106.37"/>
    <n v="244470000"/>
    <n v="10.000263"/>
    <s v="cfa-peq-ll-share-reuse"/>
    <n v="5"/>
    <x v="1"/>
    <x v="4"/>
    <x v="0"/>
    <x v="1"/>
    <s v="share-reuse"/>
    <x v="0"/>
    <x v="0"/>
    <s v="100-100-1.txt"/>
    <s v="100-100-1"/>
    <x v="0"/>
    <s v="100-1"/>
    <x v="2"/>
    <n v="1"/>
    <n v="24446357.060809299"/>
    <n v="40.90589029328752"/>
  </r>
  <r>
    <s v="measurement-2022-02-23--13-15-42.csv"/>
    <s v="perfexp-cfa-peq-ll-share-reuse@corpus-100-2-1.txt"/>
    <x v="12"/>
    <s v="corpus-100-2-1.txt"/>
    <n v="100"/>
    <n v="100"/>
    <n v="2.0299999999999998"/>
    <n v="465740000"/>
    <n v="10.00005"/>
    <s v="cfa-peq-ll-share-reuse"/>
    <n v="5"/>
    <x v="1"/>
    <x v="4"/>
    <x v="0"/>
    <x v="1"/>
    <s v="share-reuse"/>
    <x v="0"/>
    <x v="0"/>
    <s v="100-2-1.txt"/>
    <s v="100-2-1"/>
    <x v="0"/>
    <s v="2-1"/>
    <x v="3"/>
    <n v="1"/>
    <n v="46573767.131164342"/>
    <n v="21.471314467299351"/>
  </r>
  <r>
    <s v="measurement-2022-02-23--13-15-42.csv"/>
    <s v="perfexp-cfa-peq-ll-share-reuse@corpus-100-20-1.txt"/>
    <x v="12"/>
    <s v="corpus-100-20-1.txt"/>
    <n v="100"/>
    <n v="100"/>
    <n v="22.96"/>
    <n v="374950000"/>
    <n v="10.000197999999999"/>
    <s v="cfa-peq-ll-share-reuse"/>
    <n v="5"/>
    <x v="1"/>
    <x v="4"/>
    <x v="0"/>
    <x v="1"/>
    <s v="share-reuse"/>
    <x v="0"/>
    <x v="0"/>
    <s v="100-20-1.txt"/>
    <s v="100-20-1"/>
    <x v="0"/>
    <s v="20-1"/>
    <x v="4"/>
    <n v="1"/>
    <n v="37494257.61369925"/>
    <n v="26.670750766768901"/>
  </r>
  <r>
    <s v="measurement-2022-02-23--13-15-42.csv"/>
    <s v="perfexp-cfa-peq-ll-share-reuse@corpus-100-200-1.txt"/>
    <x v="12"/>
    <s v="corpus-100-200-1.txt"/>
    <n v="100"/>
    <n v="100"/>
    <n v="177.28"/>
    <n v="198630000"/>
    <n v="10.000055"/>
    <s v="cfa-peq-ll-share-reuse"/>
    <n v="5"/>
    <x v="1"/>
    <x v="4"/>
    <x v="0"/>
    <x v="1"/>
    <s v="share-reuse"/>
    <x v="0"/>
    <x v="0"/>
    <s v="100-200-1.txt"/>
    <s v="100-200-1"/>
    <x v="0"/>
    <s v="200-1"/>
    <x v="5"/>
    <n v="1"/>
    <n v="19862890.754100852"/>
    <n v="50.345139203544271"/>
  </r>
  <r>
    <s v="measurement-2022-02-23--13-15-42.csv"/>
    <s v="perfexp-cfa-peq-ll-share-reuse@corpus-100-5-1.txt"/>
    <x v="12"/>
    <s v="corpus-100-5-1.txt"/>
    <n v="100"/>
    <n v="100"/>
    <n v="5.27"/>
    <n v="430170000"/>
    <n v="10.000137"/>
    <s v="cfa-peq-ll-share-reuse"/>
    <n v="5"/>
    <x v="1"/>
    <x v="4"/>
    <x v="0"/>
    <x v="1"/>
    <s v="share-reuse"/>
    <x v="0"/>
    <x v="0"/>
    <s v="100-5-1.txt"/>
    <s v="100-5-1"/>
    <x v="0"/>
    <s v="5-1"/>
    <x v="6"/>
    <n v="1"/>
    <n v="43016410.675173745"/>
    <n v="23.246941906688054"/>
  </r>
  <r>
    <s v="measurement-2022-02-23--13-15-42.csv"/>
    <s v="perfexp-cfa-peq-ll-share-reuse@corpus-100-50-1.txt"/>
    <x v="12"/>
    <s v="corpus-100-50-1.txt"/>
    <n v="100"/>
    <n v="100"/>
    <n v="43.32"/>
    <n v="323550000"/>
    <n v="10.000218"/>
    <s v="cfa-peq-ll-share-reuse"/>
    <n v="5"/>
    <x v="1"/>
    <x v="4"/>
    <x v="0"/>
    <x v="1"/>
    <s v="share-reuse"/>
    <x v="0"/>
    <x v="0"/>
    <s v="100-50-1.txt"/>
    <s v="100-50-1"/>
    <x v="0"/>
    <s v="50-1"/>
    <x v="7"/>
    <n v="1"/>
    <n v="32354294.676376056"/>
    <n v="30.907797867408437"/>
  </r>
  <r>
    <s v="measurement-2022-02-23--13-15-42.csv"/>
    <s v="perfexp-cfa-peq-ll-share-reuse@corpus-100-500-1.txt"/>
    <x v="12"/>
    <s v="corpus-100-500-1.txt"/>
    <n v="100"/>
    <n v="100"/>
    <n v="557.26"/>
    <n v="124300000"/>
    <n v="10.000022"/>
    <s v="cfa-peq-ll-share-reuse"/>
    <n v="5"/>
    <x v="1"/>
    <x v="4"/>
    <x v="0"/>
    <x v="1"/>
    <s v="share-reuse"/>
    <x v="0"/>
    <x v="0"/>
    <s v="100-500-1.txt"/>
    <s v="100-500-1"/>
    <x v="0"/>
    <s v="500-1"/>
    <x v="8"/>
    <n v="1"/>
    <n v="12429972.654060161"/>
    <n v="80.450699919549479"/>
  </r>
  <r>
    <s v="measurement-2022-02-23--13-15-42.csv"/>
    <s v="perfexp-cfa-peq-ll-share-fresh@corpus-100-1-1.txt"/>
    <x v="13"/>
    <s v="corpus-100-1-1.txt"/>
    <n v="100"/>
    <n v="100"/>
    <n v="1"/>
    <n v="613900000"/>
    <n v="10.000025000000001"/>
    <s v="cfa-peq-ll-share-fresh"/>
    <n v="5"/>
    <x v="1"/>
    <x v="5"/>
    <x v="0"/>
    <x v="1"/>
    <s v="share-fresh"/>
    <x v="0"/>
    <x v="1"/>
    <s v="100-1-1.txt"/>
    <s v="100-1-1"/>
    <x v="0"/>
    <s v="1-1"/>
    <x v="0"/>
    <n v="1"/>
    <n v="61389846.525383681"/>
    <n v="16.289338654503993"/>
  </r>
  <r>
    <s v="measurement-2022-02-23--13-15-42.csv"/>
    <s v="perfexp-cfa-peq-ll-share-fresh@corpus-100-10-1.txt"/>
    <x v="13"/>
    <s v="corpus-100-10-1.txt"/>
    <n v="100"/>
    <n v="100"/>
    <n v="9.5"/>
    <n v="432490000"/>
    <n v="10.000116999999999"/>
    <s v="cfa-peq-ll-share-fresh"/>
    <n v="5"/>
    <x v="1"/>
    <x v="5"/>
    <x v="0"/>
    <x v="1"/>
    <s v="share-fresh"/>
    <x v="0"/>
    <x v="1"/>
    <s v="100-10-1.txt"/>
    <s v="100-10-1"/>
    <x v="0"/>
    <s v="10-1"/>
    <x v="1"/>
    <n v="1"/>
    <n v="43248493.992620289"/>
    <n v="23.122192420634004"/>
  </r>
  <r>
    <s v="measurement-2022-02-23--13-15-42.csv"/>
    <s v="perfexp-cfa-peq-ll-share-fresh@corpus-100-100-1.txt"/>
    <x v="13"/>
    <s v="corpus-100-100-1.txt"/>
    <n v="100"/>
    <n v="100"/>
    <n v="106.37"/>
    <n v="250390000"/>
    <n v="10.000232"/>
    <s v="cfa-peq-ll-share-fresh"/>
    <n v="5"/>
    <x v="1"/>
    <x v="5"/>
    <x v="0"/>
    <x v="1"/>
    <s v="share-fresh"/>
    <x v="0"/>
    <x v="1"/>
    <s v="100-100-1.txt"/>
    <s v="100-100-1"/>
    <x v="0"/>
    <s v="100-1"/>
    <x v="2"/>
    <n v="1"/>
    <n v="25038419.108676676"/>
    <n v="39.938623746954754"/>
  </r>
  <r>
    <s v="measurement-2022-02-23--13-15-42.csv"/>
    <s v="perfexp-cfa-peq-ll-share-fresh@corpus-100-2-1.txt"/>
    <x v="13"/>
    <s v="corpus-100-2-1.txt"/>
    <n v="100"/>
    <n v="100"/>
    <n v="2.0299999999999998"/>
    <n v="474340000"/>
    <n v="10.000105"/>
    <s v="cfa-peq-ll-share-fresh"/>
    <n v="5"/>
    <x v="1"/>
    <x v="5"/>
    <x v="0"/>
    <x v="1"/>
    <s v="share-fresh"/>
    <x v="0"/>
    <x v="1"/>
    <s v="100-2-1.txt"/>
    <s v="100-2-1"/>
    <x v="0"/>
    <s v="2-1"/>
    <x v="3"/>
    <n v="1"/>
    <n v="47433501.948229544"/>
    <n v="21.082145718261163"/>
  </r>
  <r>
    <s v="measurement-2022-02-23--13-15-42.csv"/>
    <s v="perfexp-cfa-peq-ll-share-fresh@corpus-100-20-1.txt"/>
    <x v="13"/>
    <s v="corpus-100-20-1.txt"/>
    <n v="100"/>
    <n v="100"/>
    <n v="22.96"/>
    <n v="380440000"/>
    <n v="10.000017"/>
    <s v="cfa-peq-ll-share-fresh"/>
    <n v="5"/>
    <x v="1"/>
    <x v="5"/>
    <x v="0"/>
    <x v="1"/>
    <s v="share-fresh"/>
    <x v="0"/>
    <x v="1"/>
    <s v="100-20-1.txt"/>
    <s v="100-20-1"/>
    <x v="0"/>
    <s v="20-1"/>
    <x v="4"/>
    <n v="1"/>
    <n v="38043935.325309947"/>
    <n v="26.285398485963622"/>
  </r>
  <r>
    <s v="measurement-2022-02-23--13-15-42.csv"/>
    <s v="perfexp-cfa-peq-ll-share-fresh@corpus-100-200-1.txt"/>
    <x v="13"/>
    <s v="corpus-100-200-1.txt"/>
    <n v="100"/>
    <n v="100"/>
    <n v="177.28"/>
    <n v="198780000"/>
    <n v="10.000102999999999"/>
    <s v="cfa-peq-ll-share-fresh"/>
    <n v="5"/>
    <x v="1"/>
    <x v="5"/>
    <x v="0"/>
    <x v="1"/>
    <s v="share-fresh"/>
    <x v="0"/>
    <x v="1"/>
    <s v="100-200-1.txt"/>
    <s v="100-200-1"/>
    <x v="0"/>
    <s v="200-1"/>
    <x v="5"/>
    <n v="1"/>
    <n v="19877795.258708838"/>
    <n v="50.307390079484854"/>
  </r>
  <r>
    <s v="measurement-2022-02-23--13-15-42.csv"/>
    <s v="perfexp-cfa-peq-ll-share-fresh@corpus-100-5-1.txt"/>
    <x v="13"/>
    <s v="corpus-100-5-1.txt"/>
    <n v="100"/>
    <n v="100"/>
    <n v="5.27"/>
    <n v="435170000"/>
    <n v="10.000014"/>
    <s v="cfa-peq-ll-share-fresh"/>
    <n v="5"/>
    <x v="1"/>
    <x v="5"/>
    <x v="0"/>
    <x v="1"/>
    <s v="share-fresh"/>
    <x v="0"/>
    <x v="1"/>
    <s v="100-5-1.txt"/>
    <s v="100-5-1"/>
    <x v="0"/>
    <s v="5-1"/>
    <x v="6"/>
    <n v="1"/>
    <n v="43516939.076285295"/>
    <n v="22.979557414343819"/>
  </r>
  <r>
    <s v="measurement-2022-02-23--13-15-42.csv"/>
    <s v="perfexp-cfa-peq-ll-share-fresh@corpus-100-50-1.txt"/>
    <x v="13"/>
    <s v="corpus-100-50-1.txt"/>
    <n v="100"/>
    <n v="100"/>
    <n v="43.32"/>
    <n v="329520000"/>
    <n v="10.000219"/>
    <s v="cfa-peq-ll-share-fresh"/>
    <n v="5"/>
    <x v="1"/>
    <x v="5"/>
    <x v="0"/>
    <x v="1"/>
    <s v="share-fresh"/>
    <x v="0"/>
    <x v="1"/>
    <s v="100-50-1.txt"/>
    <s v="100-50-1"/>
    <x v="0"/>
    <s v="50-1"/>
    <x v="7"/>
    <n v="1"/>
    <n v="32951278.367003765"/>
    <n v="30.347836246661807"/>
  </r>
  <r>
    <s v="measurement-2022-02-23--13-15-42.csv"/>
    <s v="perfexp-cfa-peq-ll-share-fresh@corpus-100-500-1.txt"/>
    <x v="13"/>
    <s v="corpus-100-500-1.txt"/>
    <n v="100"/>
    <n v="100"/>
    <n v="557.26"/>
    <n v="126330000"/>
    <n v="10.000389999999999"/>
    <s v="cfa-peq-ll-share-fresh"/>
    <n v="5"/>
    <x v="1"/>
    <x v="5"/>
    <x v="0"/>
    <x v="1"/>
    <s v="share-fresh"/>
    <x v="0"/>
    <x v="1"/>
    <s v="100-500-1.txt"/>
    <s v="100-500-1"/>
    <x v="0"/>
    <s v="500-1"/>
    <x v="8"/>
    <n v="1"/>
    <n v="12632507.332214044"/>
    <n v="79.160848571202408"/>
  </r>
  <r>
    <s v="measurement-2022-02-23--13-15-42.csv"/>
    <s v="perfexp-cfa-peq-ll-noshare-reuse@corpus-100-1-1.txt"/>
    <x v="14"/>
    <s v="corpus-100-1-1.txt"/>
    <n v="100"/>
    <n v="100"/>
    <n v="1"/>
    <n v="612490000"/>
    <n v="10.000031"/>
    <s v="cfa-peq-ll-noshare-reuse"/>
    <n v="5"/>
    <x v="1"/>
    <x v="6"/>
    <x v="0"/>
    <x v="1"/>
    <s v="noshare-reuse"/>
    <x v="1"/>
    <x v="0"/>
    <s v="100-1-1.txt"/>
    <s v="100-1-1"/>
    <x v="0"/>
    <s v="1-1"/>
    <x v="0"/>
    <n v="1"/>
    <n v="61248810.128688604"/>
    <n v="16.326847785269965"/>
  </r>
  <r>
    <s v="measurement-2022-02-23--13-15-42.csv"/>
    <s v="perfexp-cfa-peq-ll-noshare-reuse@corpus-100-10-1.txt"/>
    <x v="14"/>
    <s v="corpus-100-10-1.txt"/>
    <n v="100"/>
    <n v="100"/>
    <n v="9.5"/>
    <n v="450620000"/>
    <n v="10.000031999999999"/>
    <s v="cfa-peq-ll-noshare-reuse"/>
    <n v="5"/>
    <x v="1"/>
    <x v="6"/>
    <x v="0"/>
    <x v="1"/>
    <s v="noshare-reuse"/>
    <x v="1"/>
    <x v="0"/>
    <s v="100-10-1.txt"/>
    <s v="100-10-1"/>
    <x v="0"/>
    <s v="10-1"/>
    <x v="1"/>
    <n v="1"/>
    <n v="45061855.802061439"/>
    <n v="22.191718077315695"/>
  </r>
  <r>
    <s v="measurement-2022-02-23--13-15-42.csv"/>
    <s v="perfexp-cfa-peq-ll-noshare-reuse@corpus-100-100-1.txt"/>
    <x v="14"/>
    <s v="corpus-100-100-1.txt"/>
    <n v="100"/>
    <n v="100"/>
    <n v="106.37"/>
    <n v="272890000"/>
    <n v="10.000078999999999"/>
    <s v="cfa-peq-ll-noshare-reuse"/>
    <n v="5"/>
    <x v="1"/>
    <x v="6"/>
    <x v="0"/>
    <x v="1"/>
    <s v="noshare-reuse"/>
    <x v="1"/>
    <x v="0"/>
    <s v="100-100-1.txt"/>
    <s v="100-100-1"/>
    <x v="0"/>
    <s v="100-1"/>
    <x v="2"/>
    <n v="1"/>
    <n v="27288784.418603096"/>
    <n v="36.645091428780823"/>
  </r>
  <r>
    <s v="measurement-2022-02-23--13-15-42.csv"/>
    <s v="perfexp-cfa-peq-ll-noshare-reuse@corpus-100-2-1.txt"/>
    <x v="14"/>
    <s v="corpus-100-2-1.txt"/>
    <n v="100"/>
    <n v="100"/>
    <n v="2.0299999999999998"/>
    <n v="521140000"/>
    <n v="10.000140999999999"/>
    <s v="cfa-peq-ll-noshare-reuse"/>
    <n v="5"/>
    <x v="1"/>
    <x v="6"/>
    <x v="0"/>
    <x v="1"/>
    <s v="noshare-reuse"/>
    <x v="1"/>
    <x v="0"/>
    <s v="100-2-1.txt"/>
    <s v="100-2-1"/>
    <x v="0"/>
    <s v="2-1"/>
    <x v="3"/>
    <n v="1"/>
    <n v="52113265.20296064"/>
    <n v="19.188972253137351"/>
  </r>
  <r>
    <s v="measurement-2022-02-23--13-15-42.csv"/>
    <s v="perfexp-cfa-peq-ll-noshare-reuse@corpus-100-20-1.txt"/>
    <x v="14"/>
    <s v="corpus-100-20-1.txt"/>
    <n v="100"/>
    <n v="100"/>
    <n v="22.96"/>
    <n v="405950000"/>
    <n v="10.000168"/>
    <s v="cfa-peq-ll-noshare-reuse"/>
    <n v="5"/>
    <x v="1"/>
    <x v="6"/>
    <x v="0"/>
    <x v="1"/>
    <s v="noshare-reuse"/>
    <x v="1"/>
    <x v="0"/>
    <s v="100-20-1.txt"/>
    <s v="100-20-1"/>
    <x v="0"/>
    <s v="20-1"/>
    <x v="4"/>
    <n v="1"/>
    <n v="40594318.01545734"/>
    <n v="24.63398940756251"/>
  </r>
  <r>
    <s v="measurement-2022-02-23--13-15-42.csv"/>
    <s v="perfexp-cfa-peq-ll-noshare-reuse@corpus-100-200-1.txt"/>
    <x v="14"/>
    <s v="corpus-100-200-1.txt"/>
    <n v="100"/>
    <n v="100"/>
    <n v="177.28"/>
    <n v="236820000"/>
    <n v="10.000261"/>
    <s v="cfa-peq-ll-noshare-reuse"/>
    <n v="5"/>
    <x v="1"/>
    <x v="6"/>
    <x v="0"/>
    <x v="1"/>
    <s v="noshare-reuse"/>
    <x v="1"/>
    <x v="0"/>
    <s v="100-200-1.txt"/>
    <s v="100-200-1"/>
    <x v="0"/>
    <s v="200-1"/>
    <x v="5"/>
    <n v="1"/>
    <n v="23681381.915931992"/>
    <n v="42.227265433662694"/>
  </r>
  <r>
    <s v="measurement-2022-02-23--13-15-42.csv"/>
    <s v="perfexp-cfa-peq-ll-noshare-reuse@corpus-100-5-1.txt"/>
    <x v="14"/>
    <s v="corpus-100-5-1.txt"/>
    <n v="100"/>
    <n v="100"/>
    <n v="5.27"/>
    <n v="447040000"/>
    <n v="10.000026999999999"/>
    <s v="cfa-peq-ll-noshare-reuse"/>
    <n v="5"/>
    <x v="1"/>
    <x v="6"/>
    <x v="0"/>
    <x v="1"/>
    <s v="noshare-reuse"/>
    <x v="1"/>
    <x v="0"/>
    <s v="100-5-1.txt"/>
    <s v="100-5-1"/>
    <x v="0"/>
    <s v="5-1"/>
    <x v="6"/>
    <n v="1"/>
    <n v="44703879.299525894"/>
    <n v="22.369423317823905"/>
  </r>
  <r>
    <s v="measurement-2022-02-23--13-15-42.csv"/>
    <s v="perfexp-cfa-peq-ll-noshare-reuse@corpus-100-50-1.txt"/>
    <x v="14"/>
    <s v="corpus-100-50-1.txt"/>
    <n v="100"/>
    <n v="100"/>
    <n v="43.32"/>
    <n v="358630000"/>
    <n v="10.000194"/>
    <s v="cfa-peq-ll-noshare-reuse"/>
    <n v="5"/>
    <x v="1"/>
    <x v="6"/>
    <x v="0"/>
    <x v="1"/>
    <s v="noshare-reuse"/>
    <x v="1"/>
    <x v="0"/>
    <s v="100-50-1.txt"/>
    <s v="100-50-1"/>
    <x v="0"/>
    <s v="50-1"/>
    <x v="7"/>
    <n v="1"/>
    <n v="35862304.271297134"/>
    <n v="27.884432423389011"/>
  </r>
  <r>
    <s v="measurement-2022-02-23--13-15-42.csv"/>
    <s v="perfexp-cfa-peq-ll-noshare-reuse@corpus-100-500-1.txt"/>
    <x v="14"/>
    <s v="corpus-100-500-1.txt"/>
    <n v="100"/>
    <n v="100"/>
    <n v="557.26"/>
    <n v="131730000"/>
    <n v="10.000617"/>
    <s v="cfa-peq-ll-noshare-reuse"/>
    <n v="5"/>
    <x v="1"/>
    <x v="6"/>
    <x v="0"/>
    <x v="1"/>
    <s v="noshare-reuse"/>
    <x v="1"/>
    <x v="0"/>
    <s v="100-500-1.txt"/>
    <s v="100-500-1"/>
    <x v="0"/>
    <s v="500-1"/>
    <x v="8"/>
    <n v="1"/>
    <n v="13172187.276045067"/>
    <n v="75.917535868822597"/>
  </r>
  <r>
    <s v="measurement-2022-02-23--13-15-42.csv"/>
    <s v="perfexp-cfa-peq-ll-noshare-fresh@corpus-100-1-1.txt"/>
    <x v="15"/>
    <s v="corpus-100-1-1.txt"/>
    <n v="100"/>
    <n v="100"/>
    <n v="1"/>
    <n v="467470000"/>
    <n v="10.000207"/>
    <s v="cfa-peq-ll-noshare-fresh"/>
    <n v="5"/>
    <x v="1"/>
    <x v="7"/>
    <x v="0"/>
    <x v="1"/>
    <s v="noshare-fresh"/>
    <x v="1"/>
    <x v="1"/>
    <s v="100-1-1.txt"/>
    <s v="100-1-1"/>
    <x v="0"/>
    <s v="1-1"/>
    <x v="0"/>
    <n v="1"/>
    <n v="46746032.357130207"/>
    <n v="21.392189873146936"/>
  </r>
  <r>
    <s v="measurement-2022-02-23--13-15-42.csv"/>
    <s v="perfexp-cfa-peq-ll-noshare-fresh@corpus-100-10-1.txt"/>
    <x v="15"/>
    <s v="corpus-100-10-1.txt"/>
    <n v="100"/>
    <n v="100"/>
    <n v="9.5"/>
    <n v="319800000"/>
    <n v="10.000178999999999"/>
    <s v="cfa-peq-ll-noshare-fresh"/>
    <n v="5"/>
    <x v="1"/>
    <x v="7"/>
    <x v="0"/>
    <x v="1"/>
    <s v="noshare-fresh"/>
    <x v="1"/>
    <x v="1"/>
    <s v="100-10-1.txt"/>
    <s v="100-10-1"/>
    <x v="0"/>
    <s v="10-1"/>
    <x v="1"/>
    <n v="1"/>
    <n v="31979427.568246532"/>
    <n v="31.27010318949343"/>
  </r>
  <r>
    <s v="measurement-2022-02-23--13-15-42.csv"/>
    <s v="perfexp-cfa-peq-ll-noshare-fresh@corpus-100-100-1.txt"/>
    <x v="15"/>
    <s v="corpus-100-100-1.txt"/>
    <n v="100"/>
    <n v="100"/>
    <n v="106.37"/>
    <n v="180950000"/>
    <n v="10.000064999999999"/>
    <s v="cfa-peq-ll-noshare-fresh"/>
    <n v="5"/>
    <x v="1"/>
    <x v="7"/>
    <x v="0"/>
    <x v="1"/>
    <s v="noshare-fresh"/>
    <x v="1"/>
    <x v="1"/>
    <s v="100-100-1.txt"/>
    <s v="100-100-1"/>
    <x v="0"/>
    <s v="100-1"/>
    <x v="2"/>
    <n v="1"/>
    <n v="18094882.383264512"/>
    <n v="55.264244266371918"/>
  </r>
  <r>
    <s v="measurement-2022-02-23--13-15-42.csv"/>
    <s v="perfexp-cfa-peq-ll-noshare-fresh@corpus-100-2-1.txt"/>
    <x v="15"/>
    <s v="corpus-100-2-1.txt"/>
    <n v="100"/>
    <n v="100"/>
    <n v="2.0299999999999998"/>
    <n v="377740000"/>
    <n v="10.000054"/>
    <s v="cfa-peq-ll-noshare-fresh"/>
    <n v="5"/>
    <x v="1"/>
    <x v="7"/>
    <x v="0"/>
    <x v="1"/>
    <s v="noshare-fresh"/>
    <x v="1"/>
    <x v="1"/>
    <s v="100-2-1.txt"/>
    <s v="100-2-1"/>
    <x v="0"/>
    <s v="2-1"/>
    <x v="3"/>
    <n v="1"/>
    <n v="37773796.021501482"/>
    <n v="26.473378514322022"/>
  </r>
  <r>
    <s v="measurement-2022-02-23--13-15-42.csv"/>
    <s v="perfexp-cfa-peq-ll-noshare-fresh@corpus-100-20-1.txt"/>
    <x v="15"/>
    <s v="corpus-100-20-1.txt"/>
    <n v="100"/>
    <n v="100"/>
    <n v="22.96"/>
    <n v="297220000"/>
    <n v="10.000166"/>
    <s v="cfa-peq-ll-noshare-fresh"/>
    <n v="5"/>
    <x v="1"/>
    <x v="7"/>
    <x v="0"/>
    <x v="1"/>
    <s v="noshare-fresh"/>
    <x v="1"/>
    <x v="1"/>
    <s v="100-20-1.txt"/>
    <s v="100-20-1"/>
    <x v="0"/>
    <s v="20-1"/>
    <x v="4"/>
    <n v="1"/>
    <n v="29721506.622990057"/>
    <n v="33.645669874167282"/>
  </r>
  <r>
    <s v="measurement-2022-02-23--13-15-42.csv"/>
    <s v="perfexp-cfa-peq-ll-noshare-fresh@corpus-100-200-1.txt"/>
    <x v="15"/>
    <s v="corpus-100-200-1.txt"/>
    <n v="100"/>
    <n v="100"/>
    <n v="177.28"/>
    <n v="157070000"/>
    <n v="10.000292"/>
    <s v="cfa-peq-ll-noshare-fresh"/>
    <n v="5"/>
    <x v="1"/>
    <x v="7"/>
    <x v="0"/>
    <x v="1"/>
    <s v="noshare-fresh"/>
    <x v="1"/>
    <x v="1"/>
    <s v="100-200-1.txt"/>
    <s v="100-200-1"/>
    <x v="0"/>
    <s v="200-1"/>
    <x v="5"/>
    <n v="1"/>
    <n v="15706541.368992025"/>
    <n v="63.667740497867193"/>
  </r>
  <r>
    <s v="measurement-2022-02-23--13-15-42.csv"/>
    <s v="perfexp-cfa-peq-ll-noshare-fresh@corpus-100-5-1.txt"/>
    <x v="15"/>
    <s v="corpus-100-5-1.txt"/>
    <n v="100"/>
    <n v="100"/>
    <n v="5.27"/>
    <n v="335640000"/>
    <n v="10.000054"/>
    <s v="cfa-peq-ll-noshare-fresh"/>
    <n v="5"/>
    <x v="1"/>
    <x v="7"/>
    <x v="0"/>
    <x v="1"/>
    <s v="noshare-fresh"/>
    <x v="1"/>
    <x v="1"/>
    <s v="100-5-1.txt"/>
    <s v="100-5-1"/>
    <x v="0"/>
    <s v="5-1"/>
    <x v="6"/>
    <n v="1"/>
    <n v="33563818.755378723"/>
    <n v="29.793987605768088"/>
  </r>
  <r>
    <s v="measurement-2022-02-23--13-15-42.csv"/>
    <s v="perfexp-cfa-peq-ll-noshare-fresh@corpus-100-50-1.txt"/>
    <x v="15"/>
    <s v="corpus-100-50-1.txt"/>
    <n v="100"/>
    <n v="100"/>
    <n v="43.32"/>
    <n v="241920000"/>
    <n v="10.000227000000001"/>
    <s v="cfa-peq-ll-noshare-fresh"/>
    <n v="5"/>
    <x v="1"/>
    <x v="7"/>
    <x v="0"/>
    <x v="1"/>
    <s v="noshare-fresh"/>
    <x v="1"/>
    <x v="1"/>
    <s v="100-50-1.txt"/>
    <s v="100-50-1"/>
    <x v="0"/>
    <s v="50-1"/>
    <x v="7"/>
    <n v="1"/>
    <n v="24191450.854065612"/>
    <n v="41.33691716269842"/>
  </r>
  <r>
    <s v="measurement-2022-02-23--13-15-42.csv"/>
    <s v="perfexp-cfa-peq-ll-noshare-fresh@corpus-100-500-1.txt"/>
    <x v="15"/>
    <s v="corpus-100-500-1.txt"/>
    <n v="100"/>
    <n v="100"/>
    <n v="557.26"/>
    <n v="85170000"/>
    <n v="10.000207"/>
    <s v="cfa-peq-ll-noshare-fresh"/>
    <n v="5"/>
    <x v="1"/>
    <x v="7"/>
    <x v="0"/>
    <x v="1"/>
    <s v="noshare-fresh"/>
    <x v="1"/>
    <x v="1"/>
    <s v="100-500-1.txt"/>
    <s v="100-500-1"/>
    <x v="0"/>
    <s v="500-1"/>
    <x v="8"/>
    <n v="1"/>
    <n v="8516823.7017493732"/>
    <n v="117.41466478807091"/>
  </r>
  <r>
    <s v="measurement-2022-02-23--13-15-42.csv"/>
    <s v="perfexp-cfa-pbv-hl-share-na@corpus-100-1-1.txt"/>
    <x v="16"/>
    <s v="corpus-100-1-1.txt"/>
    <s v="xxx"/>
    <n v="100"/>
    <n v="1"/>
    <n v="105090000"/>
    <n v="10.000019"/>
    <s v="cfa-pbv-hl-share-na"/>
    <n v="5"/>
    <x v="2"/>
    <x v="8"/>
    <x v="0"/>
    <x v="0"/>
    <s v="share-na"/>
    <x v="0"/>
    <x v="2"/>
    <s v="100-1-1.txt"/>
    <s v="100-1-1"/>
    <x v="0"/>
    <s v="1-1"/>
    <x v="0"/>
    <n v="1"/>
    <n v="10508980.032937938"/>
    <n v="95.156713293367588"/>
  </r>
  <r>
    <s v="measurement-2022-02-23--13-15-42.csv"/>
    <s v="perfexp-cfa-pbv-hl-share-na@corpus-100-10-1.txt"/>
    <x v="16"/>
    <s v="corpus-100-10-1.txt"/>
    <s v="xxx"/>
    <n v="100"/>
    <n v="9.5"/>
    <n v="102990000"/>
    <n v="10.000833"/>
    <s v="cfa-pbv-hl-share-na"/>
    <n v="5"/>
    <x v="2"/>
    <x v="8"/>
    <x v="0"/>
    <x v="0"/>
    <s v="share-na"/>
    <x v="0"/>
    <x v="2"/>
    <s v="100-10-1.txt"/>
    <s v="100-10-1"/>
    <x v="0"/>
    <s v="10-1"/>
    <x v="1"/>
    <n v="1"/>
    <n v="10298142.164757676"/>
    <n v="97.104893678997954"/>
  </r>
  <r>
    <s v="measurement-2022-02-23--13-15-42.csv"/>
    <s v="perfexp-cfa-pbv-hl-share-na@corpus-100-100-1.txt"/>
    <x v="16"/>
    <s v="corpus-100-100-1.txt"/>
    <s v="xxx"/>
    <n v="100"/>
    <n v="106.37"/>
    <n v="103530000"/>
    <n v="10.000935999999999"/>
    <s v="cfa-pbv-hl-share-na"/>
    <n v="5"/>
    <x v="2"/>
    <x v="8"/>
    <x v="0"/>
    <x v="0"/>
    <s v="share-na"/>
    <x v="0"/>
    <x v="2"/>
    <s v="100-100-1.txt"/>
    <s v="100-100-1"/>
    <x v="0"/>
    <s v="100-1"/>
    <x v="2"/>
    <n v="1"/>
    <n v="10352031.049893731"/>
    <n v="96.599401139766243"/>
  </r>
  <r>
    <s v="measurement-2022-02-23--13-15-42.csv"/>
    <s v="perfexp-cfa-pbv-hl-share-na@corpus-100-2-1.txt"/>
    <x v="16"/>
    <s v="corpus-100-2-1.txt"/>
    <s v="xxx"/>
    <n v="100"/>
    <n v="2.0299999999999998"/>
    <n v="103900000"/>
    <n v="10.000757999999999"/>
    <s v="cfa-pbv-hl-share-na"/>
    <n v="5"/>
    <x v="2"/>
    <x v="8"/>
    <x v="0"/>
    <x v="0"/>
    <s v="share-na"/>
    <x v="0"/>
    <x v="2"/>
    <s v="100-2-1.txt"/>
    <s v="100-2-1"/>
    <x v="0"/>
    <s v="2-1"/>
    <x v="3"/>
    <n v="1"/>
    <n v="10389212.497692676"/>
    <n v="96.253686236766114"/>
  </r>
  <r>
    <s v="measurement-2022-02-23--13-15-42.csv"/>
    <s v="perfexp-cfa-pbv-hl-share-na@corpus-100-20-1.txt"/>
    <x v="16"/>
    <s v="corpus-100-20-1.txt"/>
    <s v="xxx"/>
    <n v="100"/>
    <n v="22.96"/>
    <n v="102890000"/>
    <n v="10.000439999999999"/>
    <s v="cfa-pbv-hl-share-na"/>
    <n v="5"/>
    <x v="2"/>
    <x v="8"/>
    <x v="0"/>
    <x v="0"/>
    <s v="share-na"/>
    <x v="0"/>
    <x v="2"/>
    <s v="100-20-1.txt"/>
    <s v="100-20-1"/>
    <x v="0"/>
    <s v="20-1"/>
    <x v="4"/>
    <n v="1"/>
    <n v="10288547.303918628"/>
    <n v="97.195451453008062"/>
  </r>
  <r>
    <s v="measurement-2022-02-23--13-15-42.csv"/>
    <s v="perfexp-cfa-pbv-hl-share-na@corpus-100-200-1.txt"/>
    <x v="16"/>
    <s v="corpus-100-200-1.txt"/>
    <s v="xxx"/>
    <n v="100"/>
    <n v="177.28"/>
    <n v="100890000"/>
    <n v="10.001054"/>
    <s v="cfa-pbv-hl-share-na"/>
    <n v="5"/>
    <x v="2"/>
    <x v="8"/>
    <x v="0"/>
    <x v="0"/>
    <s v="share-na"/>
    <x v="0"/>
    <x v="2"/>
    <s v="100-200-1.txt"/>
    <s v="100-200-1"/>
    <x v="0"/>
    <s v="200-1"/>
    <x v="5"/>
    <n v="1"/>
    <n v="10087936.731468502"/>
    <n v="99.128298146496178"/>
  </r>
  <r>
    <s v="measurement-2022-02-23--13-15-42.csv"/>
    <s v="perfexp-cfa-pbv-hl-share-na@corpus-100-5-1.txt"/>
    <x v="16"/>
    <s v="corpus-100-5-1.txt"/>
    <s v="xxx"/>
    <n v="100"/>
    <n v="5.27"/>
    <n v="104520000"/>
    <n v="10.000406"/>
    <s v="cfa-pbv-hl-share-na"/>
    <n v="5"/>
    <x v="2"/>
    <x v="8"/>
    <x v="0"/>
    <x v="0"/>
    <s v="share-na"/>
    <x v="0"/>
    <x v="2"/>
    <s v="100-5-1.txt"/>
    <s v="100-5-1"/>
    <x v="0"/>
    <s v="5-1"/>
    <x v="6"/>
    <n v="1"/>
    <n v="10451575.666027959"/>
    <n v="95.679353233830852"/>
  </r>
  <r>
    <s v="measurement-2022-02-23--13-15-42.csv"/>
    <s v="perfexp-cfa-pbv-hl-share-na@corpus-100-50-1.txt"/>
    <x v="16"/>
    <s v="corpus-100-50-1.txt"/>
    <s v="xxx"/>
    <n v="100"/>
    <n v="43.32"/>
    <n v="103440000"/>
    <n v="10.000669"/>
    <s v="cfa-pbv-hl-share-na"/>
    <n v="5"/>
    <x v="2"/>
    <x v="8"/>
    <x v="0"/>
    <x v="0"/>
    <s v="share-na"/>
    <x v="0"/>
    <x v="2"/>
    <s v="100-50-1.txt"/>
    <s v="100-50-1"/>
    <x v="0"/>
    <s v="50-1"/>
    <x v="7"/>
    <n v="1"/>
    <n v="10343308.032692613"/>
    <n v="96.680868136117567"/>
  </r>
  <r>
    <s v="measurement-2022-02-23--13-15-42.csv"/>
    <s v="perfexp-cfa-pbv-hl-share-na@corpus-100-500-1.txt"/>
    <x v="16"/>
    <s v="corpus-100-500-1.txt"/>
    <s v="xxx"/>
    <n v="100"/>
    <n v="557.26"/>
    <n v="108150000"/>
    <n v="10.000724999999999"/>
    <s v="cfa-pbv-hl-share-na"/>
    <n v="5"/>
    <x v="2"/>
    <x v="8"/>
    <x v="0"/>
    <x v="0"/>
    <s v="share-na"/>
    <x v="0"/>
    <x v="2"/>
    <s v="100-500-1.txt"/>
    <s v="100-500-1"/>
    <x v="0"/>
    <s v="500-1"/>
    <x v="8"/>
    <n v="1"/>
    <n v="10814215.969342224"/>
    <n v="92.470873786407765"/>
  </r>
  <r>
    <s v="measurement-2022-02-23--13-15-42.csv"/>
    <s v="perfexp-cfa-pbv-hl-noshare-na@corpus-100-1-1.txt"/>
    <x v="17"/>
    <s v="corpus-100-1-1.txt"/>
    <s v="xxx"/>
    <n v="100"/>
    <n v="1"/>
    <n v="37770000"/>
    <n v="10.001796000000001"/>
    <s v="cfa-pbv-hl-noshare-na"/>
    <n v="5"/>
    <x v="2"/>
    <x v="9"/>
    <x v="0"/>
    <x v="0"/>
    <s v="noshare-na"/>
    <x v="1"/>
    <x v="2"/>
    <s v="100-1-1.txt"/>
    <s v="100-1-1"/>
    <x v="0"/>
    <s v="1-1"/>
    <x v="0"/>
    <n v="1"/>
    <n v="3776321.772609639"/>
    <n v="264.80794281175542"/>
  </r>
  <r>
    <s v="measurement-2022-02-23--13-15-42.csv"/>
    <s v="perfexp-cfa-pbv-hl-noshare-na@corpus-100-10-1.txt"/>
    <x v="17"/>
    <s v="corpus-100-10-1.txt"/>
    <s v="xxx"/>
    <n v="100"/>
    <n v="9.5"/>
    <n v="38620000"/>
    <n v="10.001125"/>
    <s v="cfa-pbv-hl-noshare-na"/>
    <n v="5"/>
    <x v="2"/>
    <x v="9"/>
    <x v="0"/>
    <x v="0"/>
    <s v="noshare-na"/>
    <x v="1"/>
    <x v="2"/>
    <s v="100-10-1.txt"/>
    <s v="100-10-1"/>
    <x v="0"/>
    <s v="10-1"/>
    <x v="1"/>
    <n v="1"/>
    <n v="3861565.5738729392"/>
    <n v="258.96232522009319"/>
  </r>
  <r>
    <s v="measurement-2022-02-23--13-15-42.csv"/>
    <s v="perfexp-cfa-pbv-hl-noshare-na@corpus-100-100-1.txt"/>
    <x v="17"/>
    <s v="corpus-100-100-1.txt"/>
    <s v="xxx"/>
    <n v="100"/>
    <n v="106.37"/>
    <n v="35950000"/>
    <n v="10.000424000000001"/>
    <s v="cfa-pbv-hl-noshare-na"/>
    <n v="5"/>
    <x v="2"/>
    <x v="9"/>
    <x v="0"/>
    <x v="0"/>
    <s v="noshare-na"/>
    <x v="1"/>
    <x v="2"/>
    <s v="100-100-1.txt"/>
    <s v="100-100-1"/>
    <x v="0"/>
    <s v="100-1"/>
    <x v="2"/>
    <n v="1"/>
    <n v="3594847.5784626729"/>
    <n v="278.17591098748261"/>
  </r>
  <r>
    <s v="measurement-2022-02-23--13-15-42.csv"/>
    <s v="perfexp-cfa-pbv-hl-noshare-na@corpus-100-2-1.txt"/>
    <x v="17"/>
    <s v="corpus-100-2-1.txt"/>
    <s v="xxx"/>
    <n v="100"/>
    <n v="2.0299999999999998"/>
    <n v="37730000"/>
    <n v="10.000005"/>
    <s v="cfa-pbv-hl-noshare-na"/>
    <n v="5"/>
    <x v="2"/>
    <x v="9"/>
    <x v="0"/>
    <x v="0"/>
    <s v="noshare-na"/>
    <x v="1"/>
    <x v="2"/>
    <s v="100-2-1.txt"/>
    <s v="100-2-1"/>
    <x v="0"/>
    <s v="2-1"/>
    <x v="3"/>
    <n v="1"/>
    <n v="3772998.1135009434"/>
    <n v="265.04121388815264"/>
  </r>
  <r>
    <s v="measurement-2022-02-23--13-15-42.csv"/>
    <s v="perfexp-cfa-pbv-hl-noshare-na@corpus-100-20-1.txt"/>
    <x v="17"/>
    <s v="corpus-100-20-1.txt"/>
    <s v="xxx"/>
    <n v="100"/>
    <n v="22.96"/>
    <n v="38200000"/>
    <n v="10.002447999999999"/>
    <s v="cfa-pbv-hl-noshare-na"/>
    <n v="5"/>
    <x v="2"/>
    <x v="9"/>
    <x v="0"/>
    <x v="0"/>
    <s v="noshare-na"/>
    <x v="1"/>
    <x v="2"/>
    <s v="100-20-1.txt"/>
    <s v="100-20-1"/>
    <x v="0"/>
    <s v="20-1"/>
    <x v="4"/>
    <n v="1"/>
    <n v="3819065.0928652668"/>
    <n v="261.84418848167536"/>
  </r>
  <r>
    <s v="measurement-2022-02-23--13-15-42.csv"/>
    <s v="perfexp-cfa-pbv-hl-noshare-na@corpus-100-200-1.txt"/>
    <x v="17"/>
    <s v="corpus-100-200-1.txt"/>
    <s v="xxx"/>
    <n v="100"/>
    <n v="177.28"/>
    <n v="36840000"/>
    <n v="10.000258000000001"/>
    <s v="cfa-pbv-hl-noshare-na"/>
    <n v="5"/>
    <x v="2"/>
    <x v="9"/>
    <x v="0"/>
    <x v="0"/>
    <s v="noshare-na"/>
    <x v="1"/>
    <x v="2"/>
    <s v="100-200-1.txt"/>
    <s v="100-200-1"/>
    <x v="0"/>
    <s v="200-1"/>
    <x v="5"/>
    <n v="1"/>
    <n v="3683904.9552521543"/>
    <n v="271.4510857763301"/>
  </r>
  <r>
    <s v="measurement-2022-02-23--13-15-42.csv"/>
    <s v="perfexp-cfa-pbv-hl-noshare-na@corpus-100-5-1.txt"/>
    <x v="17"/>
    <s v="corpus-100-5-1.txt"/>
    <s v="xxx"/>
    <n v="100"/>
    <n v="5.27"/>
    <n v="37200000"/>
    <n v="10.000216"/>
    <s v="cfa-pbv-hl-noshare-na"/>
    <n v="5"/>
    <x v="2"/>
    <x v="9"/>
    <x v="0"/>
    <x v="0"/>
    <s v="noshare-na"/>
    <x v="1"/>
    <x v="2"/>
    <s v="100-5-1.txt"/>
    <s v="100-5-1"/>
    <x v="0"/>
    <s v="5-1"/>
    <x v="6"/>
    <n v="1"/>
    <n v="3719919.6497355658"/>
    <n v="268.82301075268816"/>
  </r>
  <r>
    <s v="measurement-2022-02-23--13-15-42.csv"/>
    <s v="perfexp-cfa-pbv-hl-noshare-na@corpus-100-50-1.txt"/>
    <x v="17"/>
    <s v="corpus-100-50-1.txt"/>
    <s v="xxx"/>
    <n v="100"/>
    <n v="43.32"/>
    <n v="37670000"/>
    <n v="10.000601"/>
    <s v="cfa-pbv-hl-noshare-na"/>
    <n v="5"/>
    <x v="2"/>
    <x v="9"/>
    <x v="0"/>
    <x v="0"/>
    <s v="noshare-na"/>
    <x v="1"/>
    <x v="2"/>
    <s v="100-50-1.txt"/>
    <s v="100-50-1"/>
    <x v="0"/>
    <s v="50-1"/>
    <x v="7"/>
    <n v="1"/>
    <n v="3766773.616905624"/>
    <n v="265.47918768250594"/>
  </r>
  <r>
    <s v="measurement-2022-02-23--13-15-42.csv"/>
    <s v="perfexp-cfa-pbv-hl-noshare-na@corpus-100-500-1.txt"/>
    <x v="17"/>
    <s v="corpus-100-500-1.txt"/>
    <s v="xxx"/>
    <n v="100"/>
    <n v="557.26"/>
    <n v="32660000"/>
    <n v="10.000949"/>
    <s v="cfa-pbv-hl-noshare-na"/>
    <n v="5"/>
    <x v="2"/>
    <x v="9"/>
    <x v="0"/>
    <x v="0"/>
    <s v="noshare-na"/>
    <x v="1"/>
    <x v="2"/>
    <s v="100-500-1.txt"/>
    <s v="100-500-1"/>
    <x v="0"/>
    <s v="500-1"/>
    <x v="8"/>
    <n v="1"/>
    <n v="3265690.0860108375"/>
    <n v="306.21399265156151"/>
  </r>
  <r>
    <s v="measurement-2022-02-23--13-15-42.csv"/>
    <s v="perfexp-cfa-pbv-ll-share-na@corpus-100-1-1.txt"/>
    <x v="18"/>
    <s v="corpus-100-1-1.txt"/>
    <s v="xxx"/>
    <n v="100"/>
    <n v="1"/>
    <n v="564690000"/>
    <n v="10.000000999999999"/>
    <s v="cfa-pbv-ll-share-na"/>
    <n v="5"/>
    <x v="2"/>
    <x v="10"/>
    <x v="0"/>
    <x v="1"/>
    <s v="share-na"/>
    <x v="0"/>
    <x v="2"/>
    <s v="100-1-1.txt"/>
    <s v="100-1-1"/>
    <x v="0"/>
    <s v="1-1"/>
    <x v="0"/>
    <n v="1"/>
    <n v="56468994.353100568"/>
    <n v="17.708833165099435"/>
  </r>
  <r>
    <s v="measurement-2022-02-23--13-15-42.csv"/>
    <s v="perfexp-cfa-pbv-ll-share-na@corpus-100-10-1.txt"/>
    <x v="18"/>
    <s v="corpus-100-10-1.txt"/>
    <s v="xxx"/>
    <n v="100"/>
    <n v="9.5"/>
    <n v="584490000"/>
    <n v="10.000075000000001"/>
    <s v="cfa-pbv-ll-share-na"/>
    <n v="5"/>
    <x v="2"/>
    <x v="10"/>
    <x v="0"/>
    <x v="1"/>
    <s v="share-na"/>
    <x v="0"/>
    <x v="2"/>
    <s v="100-10-1.txt"/>
    <s v="100-10-1"/>
    <x v="0"/>
    <s v="10-1"/>
    <x v="1"/>
    <n v="1"/>
    <n v="58448561.635787725"/>
    <n v="17.10906089069103"/>
  </r>
  <r>
    <s v="measurement-2022-02-23--13-15-42.csv"/>
    <s v="perfexp-cfa-pbv-ll-share-na@corpus-100-100-1.txt"/>
    <x v="18"/>
    <s v="corpus-100-100-1.txt"/>
    <s v="xxx"/>
    <n v="100"/>
    <n v="106.37"/>
    <n v="583880000"/>
    <n v="10.000131"/>
    <s v="cfa-pbv-ll-share-na"/>
    <n v="5"/>
    <x v="2"/>
    <x v="10"/>
    <x v="0"/>
    <x v="1"/>
    <s v="share-na"/>
    <x v="0"/>
    <x v="2"/>
    <s v="100-100-1.txt"/>
    <s v="100-100-1"/>
    <x v="0"/>
    <s v="100-1"/>
    <x v="2"/>
    <n v="1"/>
    <n v="58387235.127219833"/>
    <n v="17.127031239295746"/>
  </r>
  <r>
    <s v="measurement-2022-02-23--13-15-42.csv"/>
    <s v="perfexp-cfa-pbv-ll-share-na@corpus-100-2-1.txt"/>
    <x v="18"/>
    <s v="corpus-100-2-1.txt"/>
    <s v="xxx"/>
    <n v="100"/>
    <n v="2.0299999999999998"/>
    <n v="578310000"/>
    <n v="10.000035"/>
    <s v="cfa-pbv-ll-share-na"/>
    <n v="5"/>
    <x v="2"/>
    <x v="10"/>
    <x v="0"/>
    <x v="1"/>
    <s v="share-na"/>
    <x v="0"/>
    <x v="2"/>
    <s v="100-2-1.txt"/>
    <s v="100-2-1"/>
    <x v="0"/>
    <s v="2-1"/>
    <x v="3"/>
    <n v="1"/>
    <n v="57830797.592208423"/>
    <n v="17.291824454012556"/>
  </r>
  <r>
    <s v="measurement-2022-02-23--13-15-42.csv"/>
    <s v="perfexp-cfa-pbv-ll-share-na@corpus-100-20-1.txt"/>
    <x v="18"/>
    <s v="corpus-100-20-1.txt"/>
    <s v="xxx"/>
    <n v="100"/>
    <n v="22.96"/>
    <n v="565640000"/>
    <n v="10.000071999999999"/>
    <s v="cfa-pbv-ll-share-na"/>
    <n v="5"/>
    <x v="2"/>
    <x v="10"/>
    <x v="0"/>
    <x v="1"/>
    <s v="share-na"/>
    <x v="0"/>
    <x v="2"/>
    <s v="100-20-1.txt"/>
    <s v="100-20-1"/>
    <x v="0"/>
    <s v="20-1"/>
    <x v="4"/>
    <n v="1"/>
    <n v="56563592.742132261"/>
    <n v="17.679216462767837"/>
  </r>
  <r>
    <s v="measurement-2022-02-23--13-15-42.csv"/>
    <s v="perfexp-cfa-pbv-ll-share-na@corpus-100-200-1.txt"/>
    <x v="18"/>
    <s v="corpus-100-200-1.txt"/>
    <s v="xxx"/>
    <n v="100"/>
    <n v="177.28"/>
    <n v="571650000"/>
    <n v="10.000041"/>
    <s v="cfa-pbv-ll-share-na"/>
    <n v="5"/>
    <x v="2"/>
    <x v="10"/>
    <x v="0"/>
    <x v="1"/>
    <s v="share-na"/>
    <x v="0"/>
    <x v="2"/>
    <s v="100-200-1.txt"/>
    <s v="100-200-1"/>
    <x v="0"/>
    <s v="200-1"/>
    <x v="5"/>
    <n v="1"/>
    <n v="57164765.624460943"/>
    <n v="17.493293098924166"/>
  </r>
  <r>
    <s v="measurement-2022-02-23--13-15-42.csv"/>
    <s v="perfexp-cfa-pbv-ll-share-na@corpus-100-5-1.txt"/>
    <x v="18"/>
    <s v="corpus-100-5-1.txt"/>
    <s v="xxx"/>
    <n v="100"/>
    <n v="5.27"/>
    <n v="584750000"/>
    <n v="10.000083999999999"/>
    <s v="cfa-pbv-ll-share-na"/>
    <n v="5"/>
    <x v="2"/>
    <x v="10"/>
    <x v="0"/>
    <x v="1"/>
    <s v="share-na"/>
    <x v="0"/>
    <x v="2"/>
    <s v="100-5-1.txt"/>
    <s v="100-5-1"/>
    <x v="0"/>
    <s v="5-1"/>
    <x v="6"/>
    <n v="1"/>
    <n v="58474508.814125963"/>
    <n v="17.101469003847797"/>
  </r>
  <r>
    <s v="measurement-2022-02-23--13-15-42.csv"/>
    <s v="perfexp-cfa-pbv-ll-share-na@corpus-100-50-1.txt"/>
    <x v="18"/>
    <s v="corpus-100-50-1.txt"/>
    <s v="xxx"/>
    <n v="100"/>
    <n v="43.32"/>
    <n v="567370000"/>
    <n v="10.000056000000001"/>
    <s v="cfa-pbv-ll-share-na"/>
    <n v="5"/>
    <x v="2"/>
    <x v="10"/>
    <x v="0"/>
    <x v="1"/>
    <s v="share-na"/>
    <x v="0"/>
    <x v="2"/>
    <s v="100-50-1.txt"/>
    <s v="100-50-1"/>
    <x v="0"/>
    <s v="50-1"/>
    <x v="7"/>
    <n v="1"/>
    <n v="56736682.274579257"/>
    <n v="17.625281562296209"/>
  </r>
  <r>
    <s v="measurement-2022-02-23--13-15-42.csv"/>
    <s v="perfexp-cfa-pbv-ll-share-na@corpus-100-500-1.txt"/>
    <x v="18"/>
    <s v="corpus-100-500-1.txt"/>
    <s v="xxx"/>
    <n v="100"/>
    <n v="557.26"/>
    <n v="575270000"/>
    <n v="10.000033"/>
    <s v="cfa-pbv-ll-share-na"/>
    <n v="5"/>
    <x v="2"/>
    <x v="10"/>
    <x v="0"/>
    <x v="1"/>
    <s v="share-na"/>
    <x v="0"/>
    <x v="2"/>
    <s v="100-500-1.txt"/>
    <s v="100-500-1"/>
    <x v="0"/>
    <s v="500-1"/>
    <x v="8"/>
    <n v="1"/>
    <n v="57526810.161526464"/>
    <n v="17.383199193422218"/>
  </r>
  <r>
    <s v="measurement-2022-02-23--13-15-42.csv"/>
    <s v="perfexp-cfa-pbv-ll-noshare-na@corpus-100-1-1.txt"/>
    <x v="19"/>
    <s v="corpus-100-1-1.txt"/>
    <s v="xxx"/>
    <n v="100"/>
    <n v="1"/>
    <n v="54990000"/>
    <n v="10.000355000000001"/>
    <s v="cfa-pbv-ll-noshare-na"/>
    <n v="5"/>
    <x v="2"/>
    <x v="11"/>
    <x v="0"/>
    <x v="1"/>
    <s v="noshare-na"/>
    <x v="1"/>
    <x v="2"/>
    <s v="100-1-1.txt"/>
    <s v="100-1-1"/>
    <x v="0"/>
    <s v="1-1"/>
    <x v="0"/>
    <n v="1"/>
    <n v="5498804.7924298681"/>
    <n v="181.8577014002546"/>
  </r>
  <r>
    <s v="measurement-2022-02-23--13-15-42.csv"/>
    <s v="perfexp-cfa-pbv-ll-noshare-na@corpus-100-10-1.txt"/>
    <x v="19"/>
    <s v="corpus-100-10-1.txt"/>
    <s v="xxx"/>
    <n v="100"/>
    <n v="9.5"/>
    <n v="55450000"/>
    <n v="10.000260000000001"/>
    <s v="cfa-pbv-ll-noshare-na"/>
    <n v="5"/>
    <x v="2"/>
    <x v="11"/>
    <x v="0"/>
    <x v="1"/>
    <s v="noshare-na"/>
    <x v="1"/>
    <x v="2"/>
    <s v="100-10-1.txt"/>
    <s v="100-10-1"/>
    <x v="0"/>
    <s v="10-1"/>
    <x v="1"/>
    <n v="1"/>
    <n v="5544855.833748322"/>
    <n v="180.3473399458972"/>
  </r>
  <r>
    <s v="measurement-2022-02-23--13-15-42.csv"/>
    <s v="perfexp-cfa-pbv-ll-noshare-na@corpus-100-100-1.txt"/>
    <x v="19"/>
    <s v="corpus-100-100-1.txt"/>
    <s v="xxx"/>
    <n v="100"/>
    <n v="106.37"/>
    <n v="51770000"/>
    <n v="10.001469"/>
    <s v="cfa-pbv-ll-noshare-na"/>
    <n v="5"/>
    <x v="2"/>
    <x v="11"/>
    <x v="0"/>
    <x v="1"/>
    <s v="noshare-na"/>
    <x v="1"/>
    <x v="2"/>
    <s v="100-100-1.txt"/>
    <s v="100-100-1"/>
    <x v="0"/>
    <s v="100-1"/>
    <x v="2"/>
    <n v="1"/>
    <n v="5176239.6104012318"/>
    <n v="193.19043847788294"/>
  </r>
  <r>
    <s v="measurement-2022-02-23--13-15-42.csv"/>
    <s v="perfexp-cfa-pbv-ll-noshare-na@corpus-100-2-1.txt"/>
    <x v="19"/>
    <s v="corpus-100-2-1.txt"/>
    <s v="xxx"/>
    <n v="100"/>
    <n v="2.0299999999999998"/>
    <n v="55020000"/>
    <n v="10.000966999999999"/>
    <s v="cfa-pbv-ll-noshare-na"/>
    <n v="5"/>
    <x v="2"/>
    <x v="11"/>
    <x v="0"/>
    <x v="1"/>
    <s v="noshare-na"/>
    <x v="1"/>
    <x v="2"/>
    <s v="100-2-1.txt"/>
    <s v="100-2-1"/>
    <x v="0"/>
    <s v="2-1"/>
    <x v="3"/>
    <n v="1"/>
    <n v="5501468.0080436226"/>
    <n v="181.7696655761541"/>
  </r>
  <r>
    <s v="measurement-2022-02-23--13-15-42.csv"/>
    <s v="perfexp-cfa-pbv-ll-noshare-na@corpus-100-20-1.txt"/>
    <x v="19"/>
    <s v="corpus-100-20-1.txt"/>
    <s v="xxx"/>
    <n v="100"/>
    <n v="22.96"/>
    <n v="53940000"/>
    <n v="10.000951000000001"/>
    <s v="cfa-pbv-ll-noshare-na"/>
    <n v="5"/>
    <x v="2"/>
    <x v="11"/>
    <x v="0"/>
    <x v="1"/>
    <s v="noshare-na"/>
    <x v="1"/>
    <x v="2"/>
    <s v="100-20-1.txt"/>
    <s v="100-20-1"/>
    <x v="0"/>
    <s v="20-1"/>
    <x v="4"/>
    <n v="1"/>
    <n v="5393487.0793787511"/>
    <n v="185.40880608083054"/>
  </r>
  <r>
    <s v="measurement-2022-02-23--13-15-42.csv"/>
    <s v="perfexp-cfa-pbv-ll-noshare-na@corpus-100-200-1.txt"/>
    <x v="19"/>
    <s v="corpus-100-200-1.txt"/>
    <s v="xxx"/>
    <n v="100"/>
    <n v="177.28"/>
    <n v="51750000"/>
    <n v="10.001529"/>
    <s v="cfa-pbv-ll-noshare-na"/>
    <n v="5"/>
    <x v="2"/>
    <x v="11"/>
    <x v="0"/>
    <x v="1"/>
    <s v="noshare-na"/>
    <x v="1"/>
    <x v="2"/>
    <s v="100-200-1.txt"/>
    <s v="100-200-1"/>
    <x v="0"/>
    <s v="200-1"/>
    <x v="5"/>
    <n v="1"/>
    <n v="5174208.8634647764"/>
    <n v="193.2662608695652"/>
  </r>
  <r>
    <s v="measurement-2022-02-23--13-15-42.csv"/>
    <s v="perfexp-cfa-pbv-ll-noshare-na@corpus-100-5-1.txt"/>
    <x v="19"/>
    <s v="corpus-100-5-1.txt"/>
    <s v="xxx"/>
    <n v="100"/>
    <n v="5.27"/>
    <n v="54380000"/>
    <n v="10.000292999999999"/>
    <s v="cfa-pbv-ll-noshare-na"/>
    <n v="5"/>
    <x v="2"/>
    <x v="11"/>
    <x v="0"/>
    <x v="1"/>
    <s v="noshare-na"/>
    <x v="1"/>
    <x v="2"/>
    <s v="100-5-1.txt"/>
    <s v="100-5-1"/>
    <x v="0"/>
    <s v="5-1"/>
    <x v="6"/>
    <n v="1"/>
    <n v="5437840.6712683318"/>
    <n v="183.89652445752114"/>
  </r>
  <r>
    <s v="measurement-2022-02-23--13-15-42.csv"/>
    <s v="perfexp-cfa-pbv-ll-noshare-na@corpus-100-50-1.txt"/>
    <x v="19"/>
    <s v="corpus-100-50-1.txt"/>
    <s v="xxx"/>
    <n v="100"/>
    <n v="43.32"/>
    <n v="52920000"/>
    <n v="10.000218"/>
    <s v="cfa-pbv-ll-noshare-na"/>
    <n v="5"/>
    <x v="2"/>
    <x v="11"/>
    <x v="0"/>
    <x v="1"/>
    <s v="noshare-na"/>
    <x v="1"/>
    <x v="2"/>
    <s v="100-50-1.txt"/>
    <s v="100-50-1"/>
    <x v="0"/>
    <s v="50-1"/>
    <x v="7"/>
    <n v="1"/>
    <n v="5291884.6369149154"/>
    <n v="188.96859410430838"/>
  </r>
  <r>
    <s v="measurement-2022-02-23--13-15-42.csv"/>
    <s v="perfexp-cfa-pbv-ll-noshare-na@corpus-100-500-1.txt"/>
    <x v="19"/>
    <s v="corpus-100-500-1.txt"/>
    <s v="xxx"/>
    <n v="100"/>
    <n v="557.26"/>
    <n v="46600000"/>
    <n v="10.001293"/>
    <s v="cfa-pbv-ll-noshare-na"/>
    <n v="5"/>
    <x v="2"/>
    <x v="11"/>
    <x v="0"/>
    <x v="1"/>
    <s v="noshare-na"/>
    <x v="1"/>
    <x v="2"/>
    <s v="100-500-1.txt"/>
    <s v="100-500-1"/>
    <x v="0"/>
    <s v="500-1"/>
    <x v="8"/>
    <n v="1"/>
    <n v="4659397.539898091"/>
    <n v="214.62002145922747"/>
  </r>
  <r>
    <s v="measurement-2022-02-23--13-15-42.csv"/>
    <s v="perfexp-stl-pta-na-na-reuse@corpus-100-1-1.txt"/>
    <x v="20"/>
    <s v="corpus-100-1-1.txt"/>
    <n v="100"/>
    <n v="100"/>
    <n v="1"/>
    <n v="58840000"/>
    <n v="10.001257000000001"/>
    <s v="stl-pta-na-na-reuse"/>
    <n v="5"/>
    <x v="0"/>
    <x v="12"/>
    <x v="1"/>
    <x v="2"/>
    <s v="~na~"/>
    <x v="2"/>
    <x v="0"/>
    <s v="100-1-1.txt"/>
    <s v="100-1-1"/>
    <x v="0"/>
    <s v="1-1"/>
    <x v="0"/>
    <n v="1"/>
    <n v="5883260.4741583979"/>
    <n v="169.97377634262409"/>
  </r>
  <r>
    <s v="measurement-2022-02-23--13-15-42.csv"/>
    <s v="perfexp-stl-pta-na-na-reuse@corpus-100-10-1.txt"/>
    <x v="20"/>
    <s v="corpus-100-10-1.txt"/>
    <n v="100"/>
    <n v="100"/>
    <n v="9.5"/>
    <n v="46120000"/>
    <n v="10.001484"/>
    <s v="stl-pta-na-na-reuse"/>
    <n v="5"/>
    <x v="0"/>
    <x v="12"/>
    <x v="1"/>
    <x v="2"/>
    <s v="~na~"/>
    <x v="2"/>
    <x v="0"/>
    <s v="100-10-1.txt"/>
    <s v="100-10-1"/>
    <x v="0"/>
    <s v="10-1"/>
    <x v="1"/>
    <n v="1"/>
    <n v="4611315.6807529768"/>
    <n v="216.85784908933218"/>
  </r>
  <r>
    <s v="measurement-2022-02-23--13-15-42.csv"/>
    <s v="perfexp-stl-pta-na-na-reuse@corpus-100-100-1.txt"/>
    <x v="20"/>
    <s v="corpus-100-100-1.txt"/>
    <n v="100"/>
    <n v="100"/>
    <n v="106.37"/>
    <n v="12710000"/>
    <n v="10.000025000000001"/>
    <s v="stl-pta-na-na-reuse"/>
    <n v="5"/>
    <x v="0"/>
    <x v="12"/>
    <x v="1"/>
    <x v="2"/>
    <s v="~na~"/>
    <x v="2"/>
    <x v="0"/>
    <s v="100-100-1.txt"/>
    <s v="100-100-1"/>
    <x v="0"/>
    <s v="100-1"/>
    <x v="2"/>
    <n v="1"/>
    <n v="1270996.8225079437"/>
    <n v="786.78402832415418"/>
  </r>
  <r>
    <s v="measurement-2022-02-23--13-15-42.csv"/>
    <s v="perfexp-stl-pta-na-na-reuse@corpus-100-2-1.txt"/>
    <x v="20"/>
    <s v="corpus-100-2-1.txt"/>
    <n v="100"/>
    <n v="100"/>
    <n v="2.0299999999999998"/>
    <n v="53460000"/>
    <n v="10.000026999999999"/>
    <s v="stl-pta-na-na-reuse"/>
    <n v="5"/>
    <x v="0"/>
    <x v="12"/>
    <x v="1"/>
    <x v="2"/>
    <s v="~na~"/>
    <x v="2"/>
    <x v="0"/>
    <s v="100-2-1.txt"/>
    <s v="100-2-1"/>
    <x v="0"/>
    <s v="2-1"/>
    <x v="3"/>
    <n v="1"/>
    <n v="5345985.565838973"/>
    <n v="187.05624766180321"/>
  </r>
  <r>
    <s v="measurement-2022-02-23--13-15-42.csv"/>
    <s v="perfexp-stl-pta-na-na-reuse@corpus-100-20-1.txt"/>
    <x v="20"/>
    <s v="corpus-100-20-1.txt"/>
    <n v="100"/>
    <n v="100"/>
    <n v="22.96"/>
    <n v="34640000"/>
    <n v="10.000799000000001"/>
    <s v="stl-pta-na-na-reuse"/>
    <n v="5"/>
    <x v="0"/>
    <x v="12"/>
    <x v="1"/>
    <x v="2"/>
    <s v="~na~"/>
    <x v="2"/>
    <x v="0"/>
    <s v="100-20-1.txt"/>
    <s v="100-20-1"/>
    <x v="0"/>
    <s v="20-1"/>
    <x v="4"/>
    <n v="1"/>
    <n v="3463723.2485124436"/>
    <n v="288.70666859122406"/>
  </r>
  <r>
    <s v="measurement-2022-02-23--13-15-42.csv"/>
    <s v="perfexp-stl-pta-na-na-reuse@corpus-100-200-1.txt"/>
    <x v="20"/>
    <s v="corpus-100-200-1.txt"/>
    <n v="100"/>
    <n v="100"/>
    <n v="177.28"/>
    <n v="7920000"/>
    <n v="10.004859"/>
    <s v="stl-pta-na-na-reuse"/>
    <n v="5"/>
    <x v="0"/>
    <x v="12"/>
    <x v="1"/>
    <x v="2"/>
    <s v="~na~"/>
    <x v="2"/>
    <x v="0"/>
    <s v="100-200-1.txt"/>
    <s v="100-200-1"/>
    <x v="0"/>
    <s v="200-1"/>
    <x v="5"/>
    <n v="1"/>
    <n v="791615.35409944307"/>
    <n v="1263.2397727272728"/>
  </r>
  <r>
    <s v="measurement-2022-02-23--13-15-42.csv"/>
    <s v="perfexp-stl-pta-na-na-reuse@corpus-100-5-1.txt"/>
    <x v="20"/>
    <s v="corpus-100-5-1.txt"/>
    <n v="100"/>
    <n v="100"/>
    <n v="5.27"/>
    <n v="46960000"/>
    <n v="10.002011"/>
    <s v="stl-pta-na-na-reuse"/>
    <n v="5"/>
    <x v="0"/>
    <x v="12"/>
    <x v="1"/>
    <x v="2"/>
    <s v="~na~"/>
    <x v="2"/>
    <x v="0"/>
    <s v="100-5-1.txt"/>
    <s v="100-5-1"/>
    <x v="0"/>
    <s v="5-1"/>
    <x v="6"/>
    <n v="1"/>
    <n v="4695055.824273739"/>
    <n v="212.99001277683132"/>
  </r>
  <r>
    <s v="measurement-2022-02-23--13-15-42.csv"/>
    <s v="perfexp-stl-pta-na-na-reuse@corpus-100-50-1.txt"/>
    <x v="20"/>
    <s v="corpus-100-50-1.txt"/>
    <n v="100"/>
    <n v="100"/>
    <n v="43.32"/>
    <n v="25180000"/>
    <n v="10.003429000000001"/>
    <s v="stl-pta-na-na-reuse"/>
    <n v="5"/>
    <x v="0"/>
    <x v="12"/>
    <x v="1"/>
    <x v="2"/>
    <s v="~na~"/>
    <x v="2"/>
    <x v="0"/>
    <s v="100-50-1.txt"/>
    <s v="100-50-1"/>
    <x v="0"/>
    <s v="50-1"/>
    <x v="7"/>
    <n v="1"/>
    <n v="2517136.8737659855"/>
    <n v="397.27676727561555"/>
  </r>
  <r>
    <s v="measurement-2022-02-23--13-15-42.csv"/>
    <s v="perfexp-stl-pta-na-na-reuse@corpus-100-500-1.txt"/>
    <x v="20"/>
    <s v="corpus-100-500-1.txt"/>
    <n v="100"/>
    <n v="100"/>
    <n v="557.26"/>
    <n v="2760000"/>
    <n v="10.002492"/>
    <s v="stl-pta-na-na-reuse"/>
    <n v="5"/>
    <x v="0"/>
    <x v="12"/>
    <x v="1"/>
    <x v="2"/>
    <s v="~na~"/>
    <x v="2"/>
    <x v="0"/>
    <s v="100-500-1.txt"/>
    <s v="100-500-1"/>
    <x v="0"/>
    <s v="500-1"/>
    <x v="8"/>
    <n v="1"/>
    <n v="275931.23793550645"/>
    <n v="3624.0913043478258"/>
  </r>
  <r>
    <s v="measurement-2022-02-23--13-15-42.csv"/>
    <s v="perfexp-stl-pta-na-na-fresh@corpus-100-1-1.txt"/>
    <x v="21"/>
    <s v="corpus-100-1-1.txt"/>
    <n v="100"/>
    <n v="100"/>
    <n v="1"/>
    <n v="57300000"/>
    <n v="10.001270999999999"/>
    <s v="stl-pta-na-na-fresh"/>
    <n v="5"/>
    <x v="0"/>
    <x v="13"/>
    <x v="1"/>
    <x v="2"/>
    <s v="~na~"/>
    <x v="2"/>
    <x v="1"/>
    <s v="100-1-1.txt"/>
    <s v="100-1-1"/>
    <x v="0"/>
    <s v="1-1"/>
    <x v="0"/>
    <n v="1"/>
    <n v="5729271.8095530067"/>
    <n v="174.54225130890052"/>
  </r>
  <r>
    <s v="measurement-2022-02-23--13-15-42.csv"/>
    <s v="perfexp-stl-pta-na-na-fresh@corpus-100-10-1.txt"/>
    <x v="21"/>
    <s v="corpus-100-10-1.txt"/>
    <n v="100"/>
    <n v="100"/>
    <n v="9.5"/>
    <n v="44710000"/>
    <n v="10.000273"/>
    <s v="stl-pta-na-na-fresh"/>
    <n v="5"/>
    <x v="0"/>
    <x v="13"/>
    <x v="1"/>
    <x v="2"/>
    <s v="~na~"/>
    <x v="2"/>
    <x v="1"/>
    <s v="100-10-1.txt"/>
    <s v="100-10-1"/>
    <x v="0"/>
    <s v="10-1"/>
    <x v="1"/>
    <n v="1"/>
    <n v="4470877.9450321002"/>
    <n v="223.66971594721539"/>
  </r>
  <r>
    <s v="measurement-2022-02-23--13-15-42.csv"/>
    <s v="perfexp-stl-pta-na-na-fresh@corpus-100-100-1.txt"/>
    <x v="21"/>
    <s v="corpus-100-100-1.txt"/>
    <n v="100"/>
    <n v="100"/>
    <n v="106.37"/>
    <n v="12680000"/>
    <n v="10.005341"/>
    <s v="stl-pta-na-na-fresh"/>
    <n v="5"/>
    <x v="0"/>
    <x v="13"/>
    <x v="1"/>
    <x v="2"/>
    <s v="~na~"/>
    <x v="2"/>
    <x v="1"/>
    <s v="100-100-1.txt"/>
    <s v="100-100-1"/>
    <x v="0"/>
    <s v="100-1"/>
    <x v="2"/>
    <n v="1"/>
    <n v="1267323.1227201552"/>
    <n v="789.06474763406936"/>
  </r>
  <r>
    <s v="measurement-2022-02-23--13-15-42.csv"/>
    <s v="perfexp-stl-pta-na-na-fresh@corpus-100-2-1.txt"/>
    <x v="21"/>
    <s v="corpus-100-2-1.txt"/>
    <n v="100"/>
    <n v="100"/>
    <n v="2.0299999999999998"/>
    <n v="52830000"/>
    <n v="10.00155"/>
    <s v="stl-pta-na-na-fresh"/>
    <n v="5"/>
    <x v="0"/>
    <x v="13"/>
    <x v="1"/>
    <x v="2"/>
    <s v="~na~"/>
    <x v="2"/>
    <x v="1"/>
    <s v="100-2-1.txt"/>
    <s v="100-2-1"/>
    <x v="0"/>
    <s v="2-1"/>
    <x v="3"/>
    <n v="1"/>
    <n v="5282181.2619044045"/>
    <n v="189.31572969903465"/>
  </r>
  <r>
    <s v="measurement-2022-02-23--13-15-42.csv"/>
    <s v="perfexp-stl-pta-na-na-fresh@corpus-100-20-1.txt"/>
    <x v="21"/>
    <s v="corpus-100-20-1.txt"/>
    <n v="100"/>
    <n v="100"/>
    <n v="22.96"/>
    <n v="34240000"/>
    <n v="10.002102000000001"/>
    <s v="stl-pta-na-na-fresh"/>
    <n v="5"/>
    <x v="0"/>
    <x v="13"/>
    <x v="1"/>
    <x v="2"/>
    <s v="~na~"/>
    <x v="2"/>
    <x v="1"/>
    <s v="100-20-1.txt"/>
    <s v="100-20-1"/>
    <x v="0"/>
    <s v="20-1"/>
    <x v="4"/>
    <n v="1"/>
    <n v="3423280.4264543592"/>
    <n v="292.11746495327105"/>
  </r>
  <r>
    <s v="measurement-2022-02-23--13-15-42.csv"/>
    <s v="perfexp-stl-pta-na-na-fresh@corpus-100-200-1.txt"/>
    <x v="21"/>
    <s v="corpus-100-200-1.txt"/>
    <n v="100"/>
    <n v="100"/>
    <n v="177.28"/>
    <n v="7900000"/>
    <n v="10.010463"/>
    <s v="stl-pta-na-na-fresh"/>
    <n v="5"/>
    <x v="0"/>
    <x v="13"/>
    <x v="1"/>
    <x v="2"/>
    <s v="~na~"/>
    <x v="2"/>
    <x v="1"/>
    <s v="100-200-1.txt"/>
    <s v="100-200-1"/>
    <x v="0"/>
    <s v="200-1"/>
    <x v="5"/>
    <n v="1"/>
    <n v="789174.28694357094"/>
    <n v="1267.1472151898734"/>
  </r>
  <r>
    <s v="measurement-2022-02-23--13-15-42.csv"/>
    <s v="perfexp-stl-pta-na-na-fresh@corpus-100-5-1.txt"/>
    <x v="21"/>
    <s v="corpus-100-5-1.txt"/>
    <n v="100"/>
    <n v="100"/>
    <n v="5.27"/>
    <n v="46540000"/>
    <n v="10.000185999999999"/>
    <s v="stl-pta-na-na-fresh"/>
    <n v="5"/>
    <x v="0"/>
    <x v="13"/>
    <x v="1"/>
    <x v="2"/>
    <s v="~na~"/>
    <x v="2"/>
    <x v="1"/>
    <s v="100-5-1.txt"/>
    <s v="100-5-1"/>
    <x v="0"/>
    <s v="5-1"/>
    <x v="6"/>
    <n v="1"/>
    <n v="4653913.4372100681"/>
    <n v="214.87292651482596"/>
  </r>
  <r>
    <s v="measurement-2022-02-23--13-15-42.csv"/>
    <s v="perfexp-stl-pta-na-na-fresh@corpus-100-50-1.txt"/>
    <x v="21"/>
    <s v="corpus-100-50-1.txt"/>
    <n v="100"/>
    <n v="100"/>
    <n v="43.32"/>
    <n v="24710000"/>
    <n v="10.000854"/>
    <s v="stl-pta-na-na-fresh"/>
    <n v="5"/>
    <x v="0"/>
    <x v="13"/>
    <x v="1"/>
    <x v="2"/>
    <s v="~na~"/>
    <x v="2"/>
    <x v="1"/>
    <s v="100-50-1.txt"/>
    <s v="100-50-1"/>
    <x v="0"/>
    <s v="50-1"/>
    <x v="7"/>
    <n v="1"/>
    <n v="2470788.9946198594"/>
    <n v="404.7290165924727"/>
  </r>
  <r>
    <s v="measurement-2022-02-23--13-15-42.csv"/>
    <s v="perfexp-stl-pta-na-na-fresh@corpus-100-500-1.txt"/>
    <x v="21"/>
    <s v="corpus-100-500-1.txt"/>
    <n v="100"/>
    <n v="100"/>
    <n v="557.26"/>
    <n v="2750000"/>
    <n v="10.020578"/>
    <s v="stl-pta-na-na-fresh"/>
    <n v="5"/>
    <x v="0"/>
    <x v="13"/>
    <x v="1"/>
    <x v="2"/>
    <s v="~na~"/>
    <x v="2"/>
    <x v="1"/>
    <s v="100-500-1.txt"/>
    <s v="100-500-1"/>
    <x v="0"/>
    <s v="500-1"/>
    <x v="8"/>
    <n v="1"/>
    <n v="274435.2671073465"/>
    <n v="3643.8465454545458"/>
  </r>
  <r>
    <s v="measurement-2022-02-23--13-15-42.csv"/>
    <s v="perfexp-stl-peq-na-na-reuse@corpus-100-1-1.txt"/>
    <x v="22"/>
    <s v="corpus-100-1-1.txt"/>
    <n v="100"/>
    <n v="100"/>
    <n v="1"/>
    <n v="861420000"/>
    <n v="10.000014"/>
    <s v="stl-peq-na-na-reuse"/>
    <n v="5"/>
    <x v="1"/>
    <x v="12"/>
    <x v="1"/>
    <x v="2"/>
    <s v="~na~"/>
    <x v="2"/>
    <x v="0"/>
    <s v="100-1-1.txt"/>
    <s v="100-1-1"/>
    <x v="0"/>
    <s v="1-1"/>
    <x v="0"/>
    <n v="1"/>
    <n v="86141879.401368842"/>
    <n v="11.60875531099812"/>
  </r>
  <r>
    <s v="measurement-2022-02-23--13-15-42.csv"/>
    <s v="perfexp-stl-peq-na-na-reuse@corpus-100-10-1.txt"/>
    <x v="22"/>
    <s v="corpus-100-10-1.txt"/>
    <n v="100"/>
    <n v="100"/>
    <n v="9.5"/>
    <n v="463200000"/>
    <n v="10.00004"/>
    <s v="stl-peq-na-na-reuse"/>
    <n v="5"/>
    <x v="1"/>
    <x v="12"/>
    <x v="1"/>
    <x v="2"/>
    <s v="~na~"/>
    <x v="2"/>
    <x v="0"/>
    <s v="100-10-1.txt"/>
    <s v="100-10-1"/>
    <x v="0"/>
    <s v="10-1"/>
    <x v="1"/>
    <n v="1"/>
    <n v="46319814.720741116"/>
    <n v="21.589032815198621"/>
  </r>
  <r>
    <s v="measurement-2022-02-23--13-15-42.csv"/>
    <s v="perfexp-stl-peq-na-na-reuse@corpus-100-100-1.txt"/>
    <x v="22"/>
    <s v="corpus-100-100-1.txt"/>
    <n v="100"/>
    <n v="100"/>
    <n v="106.37"/>
    <n v="286920000"/>
    <n v="10.000163000000001"/>
    <s v="stl-peq-na-na-reuse"/>
    <n v="5"/>
    <x v="1"/>
    <x v="12"/>
    <x v="1"/>
    <x v="2"/>
    <s v="~na~"/>
    <x v="2"/>
    <x v="0"/>
    <s v="100-100-1.txt"/>
    <s v="100-100-1"/>
    <x v="0"/>
    <s v="100-1"/>
    <x v="2"/>
    <n v="1"/>
    <n v="28691532.32802305"/>
    <n v="34.853488777359544"/>
  </r>
  <r>
    <s v="measurement-2022-02-23--13-15-42.csv"/>
    <s v="perfexp-stl-peq-na-na-reuse@corpus-100-2-1.txt"/>
    <x v="22"/>
    <s v="corpus-100-2-1.txt"/>
    <n v="100"/>
    <n v="100"/>
    <n v="2.0299999999999998"/>
    <n v="684170000"/>
    <n v="10.000069999999999"/>
    <s v="stl-peq-na-na-reuse"/>
    <n v="5"/>
    <x v="1"/>
    <x v="12"/>
    <x v="1"/>
    <x v="2"/>
    <s v="~na~"/>
    <x v="2"/>
    <x v="0"/>
    <s v="100-2-1.txt"/>
    <s v="100-2-1"/>
    <x v="0"/>
    <s v="2-1"/>
    <x v="3"/>
    <n v="1"/>
    <n v="68416521.084352419"/>
    <n v="14.616352660888374"/>
  </r>
  <r>
    <s v="measurement-2022-02-23--13-15-42.csv"/>
    <s v="perfexp-stl-peq-na-na-reuse@corpus-100-20-1.txt"/>
    <x v="22"/>
    <s v="corpus-100-20-1.txt"/>
    <n v="100"/>
    <n v="100"/>
    <n v="22.96"/>
    <n v="435670000"/>
    <n v="10.000074"/>
    <s v="stl-peq-na-na-reuse"/>
    <n v="5"/>
    <x v="1"/>
    <x v="12"/>
    <x v="1"/>
    <x v="2"/>
    <s v="~na~"/>
    <x v="2"/>
    <x v="0"/>
    <s v="100-20-1.txt"/>
    <s v="100-20-1"/>
    <x v="0"/>
    <s v="20-1"/>
    <x v="4"/>
    <n v="1"/>
    <n v="43566677.606585711"/>
    <n v="22.953322468841094"/>
  </r>
  <r>
    <s v="measurement-2022-02-23--13-15-42.csv"/>
    <s v="perfexp-stl-peq-na-na-reuse@corpus-100-200-1.txt"/>
    <x v="22"/>
    <s v="corpus-100-200-1.txt"/>
    <n v="100"/>
    <n v="100"/>
    <n v="177.28"/>
    <n v="253630000"/>
    <n v="10.000211999999999"/>
    <s v="stl-peq-na-na-reuse"/>
    <n v="5"/>
    <x v="1"/>
    <x v="12"/>
    <x v="1"/>
    <x v="2"/>
    <s v="~na~"/>
    <x v="2"/>
    <x v="0"/>
    <s v="100-200-1.txt"/>
    <s v="100-200-1"/>
    <x v="0"/>
    <s v="200-1"/>
    <x v="5"/>
    <n v="1"/>
    <n v="25362462.315798905"/>
    <n v="39.428348381500605"/>
  </r>
  <r>
    <s v="measurement-2022-02-23--13-15-42.csv"/>
    <s v="perfexp-stl-peq-na-na-reuse@corpus-100-5-1.txt"/>
    <x v="22"/>
    <s v="corpus-100-5-1.txt"/>
    <n v="100"/>
    <n v="100"/>
    <n v="5.27"/>
    <n v="493900000"/>
    <n v="10.000021"/>
    <s v="stl-peq-na-na-reuse"/>
    <n v="5"/>
    <x v="1"/>
    <x v="12"/>
    <x v="1"/>
    <x v="2"/>
    <s v="~na~"/>
    <x v="2"/>
    <x v="0"/>
    <s v="100-5-1.txt"/>
    <s v="100-5-1"/>
    <x v="0"/>
    <s v="5-1"/>
    <x v="6"/>
    <n v="1"/>
    <n v="49389896.281217806"/>
    <n v="20.247056084227577"/>
  </r>
  <r>
    <s v="measurement-2022-02-23--13-15-42.csv"/>
    <s v="perfexp-stl-peq-na-na-reuse@corpus-100-50-1.txt"/>
    <x v="22"/>
    <s v="corpus-100-50-1.txt"/>
    <n v="100"/>
    <n v="100"/>
    <n v="43.32"/>
    <n v="378860000"/>
    <n v="10.000221"/>
    <s v="stl-peq-na-na-reuse"/>
    <n v="5"/>
    <x v="1"/>
    <x v="12"/>
    <x v="1"/>
    <x v="2"/>
    <s v="~na~"/>
    <x v="2"/>
    <x v="0"/>
    <s v="100-50-1.txt"/>
    <s v="100-50-1"/>
    <x v="0"/>
    <s v="50-1"/>
    <x v="7"/>
    <n v="1"/>
    <n v="37885162.737903491"/>
    <n v="26.395557725809006"/>
  </r>
  <r>
    <s v="measurement-2022-02-23--13-15-42.csv"/>
    <s v="perfexp-stl-peq-na-na-reuse@corpus-100-500-1.txt"/>
    <x v="22"/>
    <s v="corpus-100-500-1.txt"/>
    <n v="100"/>
    <n v="100"/>
    <n v="557.26"/>
    <n v="135250000"/>
    <n v="10.000591999999999"/>
    <s v="stl-peq-na-na-reuse"/>
    <n v="5"/>
    <x v="1"/>
    <x v="12"/>
    <x v="1"/>
    <x v="2"/>
    <s v="~na~"/>
    <x v="2"/>
    <x v="0"/>
    <s v="100-500-1.txt"/>
    <s v="100-500-1"/>
    <x v="0"/>
    <s v="500-1"/>
    <x v="8"/>
    <n v="1"/>
    <n v="13524199.367397452"/>
    <n v="73.941530499075782"/>
  </r>
  <r>
    <s v="measurement-2022-02-23--13-15-42.csv"/>
    <s v="perfexp-stl-peq-na-na-fresh@corpus-100-1-1.txt"/>
    <x v="23"/>
    <s v="corpus-100-1-1.txt"/>
    <n v="100"/>
    <n v="100"/>
    <n v="1"/>
    <n v="695860000"/>
    <n v="10.000071"/>
    <s v="stl-peq-na-na-fresh"/>
    <n v="5"/>
    <x v="1"/>
    <x v="13"/>
    <x v="1"/>
    <x v="2"/>
    <s v="~na~"/>
    <x v="2"/>
    <x v="1"/>
    <s v="100-1-1.txt"/>
    <s v="100-1-1"/>
    <x v="0"/>
    <s v="1-1"/>
    <x v="0"/>
    <n v="1"/>
    <n v="69585505.94290781"/>
    <n v="14.370808783375967"/>
  </r>
  <r>
    <s v="measurement-2022-02-23--13-15-42.csv"/>
    <s v="perfexp-stl-peq-na-na-fresh@corpus-100-10-1.txt"/>
    <x v="23"/>
    <s v="corpus-100-10-1.txt"/>
    <n v="100"/>
    <n v="100"/>
    <n v="9.5"/>
    <n v="374640000"/>
    <n v="10.000298000000001"/>
    <s v="stl-peq-na-na-fresh"/>
    <n v="5"/>
    <x v="1"/>
    <x v="13"/>
    <x v="1"/>
    <x v="2"/>
    <s v="~na~"/>
    <x v="2"/>
    <x v="1"/>
    <s v="100-10-1.txt"/>
    <s v="100-10-1"/>
    <x v="0"/>
    <s v="10-1"/>
    <x v="1"/>
    <n v="1"/>
    <n v="37462883.606068537"/>
    <n v="26.693086696562034"/>
  </r>
  <r>
    <s v="measurement-2022-02-23--13-15-42.csv"/>
    <s v="perfexp-stl-peq-na-na-fresh@corpus-100-100-1.txt"/>
    <x v="23"/>
    <s v="corpus-100-100-1.txt"/>
    <n v="100"/>
    <n v="100"/>
    <n v="106.37"/>
    <n v="202970000"/>
    <n v="10.000038999999999"/>
    <s v="stl-peq-na-na-fresh"/>
    <n v="5"/>
    <x v="1"/>
    <x v="13"/>
    <x v="1"/>
    <x v="2"/>
    <s v="~na~"/>
    <x v="2"/>
    <x v="1"/>
    <s v="100-100-1.txt"/>
    <s v="100-100-1"/>
    <x v="0"/>
    <s v="100-1"/>
    <x v="2"/>
    <n v="1"/>
    <n v="20296920.842008717"/>
    <n v="49.268556929595505"/>
  </r>
  <r>
    <s v="measurement-2022-02-23--13-15-42.csv"/>
    <s v="perfexp-stl-peq-na-na-fresh@corpus-100-2-1.txt"/>
    <x v="23"/>
    <s v="corpus-100-2-1.txt"/>
    <n v="100"/>
    <n v="100"/>
    <n v="2.0299999999999998"/>
    <n v="494160000"/>
    <n v="10.000061000000001"/>
    <s v="stl-peq-na-na-fresh"/>
    <n v="5"/>
    <x v="1"/>
    <x v="13"/>
    <x v="1"/>
    <x v="2"/>
    <s v="~na~"/>
    <x v="2"/>
    <x v="1"/>
    <s v="100-2-1.txt"/>
    <s v="100-2-1"/>
    <x v="0"/>
    <s v="2-1"/>
    <x v="3"/>
    <n v="1"/>
    <n v="49415698.564238757"/>
    <n v="20.236484134693221"/>
  </r>
  <r>
    <s v="measurement-2022-02-23--13-15-42.csv"/>
    <s v="perfexp-stl-peq-na-na-fresh@corpus-100-20-1.txt"/>
    <x v="23"/>
    <s v="corpus-100-20-1.txt"/>
    <n v="100"/>
    <n v="100"/>
    <n v="22.96"/>
    <n v="334250000"/>
    <n v="10.000209999999999"/>
    <s v="stl-peq-na-na-fresh"/>
    <n v="5"/>
    <x v="1"/>
    <x v="13"/>
    <x v="1"/>
    <x v="2"/>
    <s v="~na~"/>
    <x v="2"/>
    <x v="1"/>
    <s v="100-20-1.txt"/>
    <s v="100-20-1"/>
    <x v="0"/>
    <s v="20-1"/>
    <x v="4"/>
    <n v="1"/>
    <n v="33424298.08974012"/>
    <n v="29.918354525056095"/>
  </r>
  <r>
    <s v="measurement-2022-02-23--13-15-42.csv"/>
    <s v="perfexp-stl-peq-na-na-fresh@corpus-100-200-1.txt"/>
    <x v="23"/>
    <s v="corpus-100-200-1.txt"/>
    <n v="100"/>
    <n v="100"/>
    <n v="177.28"/>
    <n v="167900000"/>
    <n v="10.000059"/>
    <s v="stl-peq-na-na-fresh"/>
    <n v="5"/>
    <x v="1"/>
    <x v="13"/>
    <x v="1"/>
    <x v="2"/>
    <s v="~na~"/>
    <x v="2"/>
    <x v="1"/>
    <s v="100-200-1.txt"/>
    <s v="100-200-1"/>
    <x v="0"/>
    <s v="200-1"/>
    <x v="5"/>
    <n v="1"/>
    <n v="16789900.939584456"/>
    <n v="59.559612864800478"/>
  </r>
  <r>
    <s v="measurement-2022-02-23--13-15-42.csv"/>
    <s v="perfexp-stl-peq-na-na-fresh@corpus-100-5-1.txt"/>
    <x v="23"/>
    <s v="corpus-100-5-1.txt"/>
    <n v="100"/>
    <n v="100"/>
    <n v="5.27"/>
    <n v="387940000"/>
    <n v="10.000144000000001"/>
    <s v="stl-peq-na-na-fresh"/>
    <n v="5"/>
    <x v="1"/>
    <x v="13"/>
    <x v="1"/>
    <x v="2"/>
    <s v="~na~"/>
    <x v="2"/>
    <x v="1"/>
    <s v="100-5-1.txt"/>
    <s v="100-5-1"/>
    <x v="0"/>
    <s v="5-1"/>
    <x v="6"/>
    <n v="1"/>
    <n v="38793441.374444209"/>
    <n v="25.777553229880912"/>
  </r>
  <r>
    <s v="measurement-2022-02-23--13-15-42.csv"/>
    <s v="perfexp-stl-peq-na-na-fresh@corpus-100-50-1.txt"/>
    <x v="23"/>
    <s v="corpus-100-50-1.txt"/>
    <n v="100"/>
    <n v="100"/>
    <n v="43.32"/>
    <n v="267350000"/>
    <n v="10.000114999999999"/>
    <s v="stl-peq-na-na-fresh"/>
    <n v="5"/>
    <x v="1"/>
    <x v="13"/>
    <x v="1"/>
    <x v="2"/>
    <s v="~na~"/>
    <x v="2"/>
    <x v="1"/>
    <s v="100-50-1.txt"/>
    <s v="100-50-1"/>
    <x v="0"/>
    <s v="50-1"/>
    <x v="7"/>
    <n v="1"/>
    <n v="26734692.551035665"/>
    <n v="37.404582008602951"/>
  </r>
  <r>
    <s v="measurement-2022-02-23--13-15-42.csv"/>
    <s v="perfexp-stl-peq-na-na-fresh@corpus-100-500-1.txt"/>
    <x v="23"/>
    <s v="corpus-100-500-1.txt"/>
    <n v="100"/>
    <n v="100"/>
    <n v="557.26"/>
    <n v="87310000"/>
    <n v="10.000966"/>
    <s v="stl-peq-na-na-fresh"/>
    <n v="5"/>
    <x v="1"/>
    <x v="13"/>
    <x v="1"/>
    <x v="2"/>
    <s v="~na~"/>
    <x v="2"/>
    <x v="1"/>
    <s v="100-500-1.txt"/>
    <s v="100-500-1"/>
    <x v="0"/>
    <s v="500-1"/>
    <x v="8"/>
    <n v="1"/>
    <n v="8730156.6668659803"/>
    <n v="114.54548161722599"/>
  </r>
  <r>
    <s v="measurement-2022-02-23--13-15-42.csv"/>
    <s v="perfexp-stl-pbv-na-na-na@corpus-100-1-1.txt"/>
    <x v="24"/>
    <s v="corpus-100-1-1.txt"/>
    <s v="xxx"/>
    <n v="100"/>
    <n v="1"/>
    <n v="1266970000"/>
    <n v="10.000097"/>
    <s v="stl-pbv-na-na-na"/>
    <n v="5"/>
    <x v="2"/>
    <x v="14"/>
    <x v="1"/>
    <x v="2"/>
    <s v="~na~"/>
    <x v="2"/>
    <x v="2"/>
    <s v="100-1-1.txt"/>
    <s v="100-1-1"/>
    <x v="0"/>
    <s v="1-1"/>
    <x v="0"/>
    <n v="1"/>
    <n v="126695771.0510208"/>
    <n v="7.892923273637102"/>
  </r>
  <r>
    <s v="measurement-2022-02-23--13-15-42.csv"/>
    <s v="perfexp-stl-pbv-na-na-na@corpus-100-10-1.txt"/>
    <x v="24"/>
    <s v="corpus-100-10-1.txt"/>
    <s v="xxx"/>
    <n v="100"/>
    <n v="9.5"/>
    <n v="331830000"/>
    <n v="10.000208000000001"/>
    <s v="stl-pbv-na-na-na"/>
    <n v="5"/>
    <x v="2"/>
    <x v="14"/>
    <x v="1"/>
    <x v="2"/>
    <s v="~na~"/>
    <x v="2"/>
    <x v="2"/>
    <s v="100-10-1.txt"/>
    <s v="100-10-1"/>
    <x v="0"/>
    <s v="10-1"/>
    <x v="1"/>
    <n v="1"/>
    <n v="33182309.807955991"/>
    <n v="30.136539794473073"/>
  </r>
  <r>
    <s v="measurement-2022-02-23--13-15-42.csv"/>
    <s v="perfexp-stl-pbv-na-na-na@corpus-100-100-1.txt"/>
    <x v="24"/>
    <s v="corpus-100-100-1.txt"/>
    <s v="xxx"/>
    <n v="100"/>
    <n v="106.37"/>
    <n v="127260000"/>
    <n v="10.000178999999999"/>
    <s v="stl-pbv-na-na-na"/>
    <n v="5"/>
    <x v="2"/>
    <x v="14"/>
    <x v="1"/>
    <x v="2"/>
    <s v="~na~"/>
    <x v="2"/>
    <x v="2"/>
    <s v="100-100-1.txt"/>
    <s v="100-100-1"/>
    <x v="0"/>
    <s v="100-1"/>
    <x v="2"/>
    <n v="1"/>
    <n v="12725772.208677465"/>
    <n v="78.580693069306932"/>
  </r>
  <r>
    <s v="measurement-2022-02-23--13-15-42.csv"/>
    <s v="perfexp-stl-pbv-na-na-na@corpus-100-2-1.txt"/>
    <x v="24"/>
    <s v="corpus-100-2-1.txt"/>
    <s v="xxx"/>
    <n v="100"/>
    <n v="2.0299999999999998"/>
    <n v="808880000"/>
    <n v="10.000088999999999"/>
    <s v="stl-pbv-na-na-na"/>
    <n v="5"/>
    <x v="2"/>
    <x v="14"/>
    <x v="1"/>
    <x v="2"/>
    <s v="~na~"/>
    <x v="2"/>
    <x v="2"/>
    <s v="100-2-1.txt"/>
    <s v="100-2-1"/>
    <x v="0"/>
    <s v="2-1"/>
    <x v="3"/>
    <n v="1"/>
    <n v="80887280.103207082"/>
    <n v="12.362883245969734"/>
  </r>
  <r>
    <s v="measurement-2022-02-23--13-15-42.csv"/>
    <s v="perfexp-stl-pbv-na-na-na@corpus-100-20-1.txt"/>
    <x v="24"/>
    <s v="corpus-100-20-1.txt"/>
    <s v="xxx"/>
    <n v="100"/>
    <n v="22.96"/>
    <n v="195590000"/>
    <n v="10.000393000000001"/>
    <s v="stl-pbv-na-na-na"/>
    <n v="5"/>
    <x v="2"/>
    <x v="14"/>
    <x v="1"/>
    <x v="2"/>
    <s v="~na~"/>
    <x v="2"/>
    <x v="2"/>
    <s v="100-20-1.txt"/>
    <s v="100-20-1"/>
    <x v="0"/>
    <s v="20-1"/>
    <x v="4"/>
    <n v="1"/>
    <n v="19558231.36150749"/>
    <n v="51.129367554578458"/>
  </r>
  <r>
    <s v="measurement-2022-02-23--13-15-42.csv"/>
    <s v="perfexp-stl-pbv-na-na-na@corpus-100-200-1.txt"/>
    <x v="24"/>
    <s v="corpus-100-200-1.txt"/>
    <s v="xxx"/>
    <n v="100"/>
    <n v="177.28"/>
    <n v="109550000"/>
    <n v="10.000044000000001"/>
    <s v="stl-pbv-na-na-na"/>
    <n v="5"/>
    <x v="2"/>
    <x v="14"/>
    <x v="1"/>
    <x v="2"/>
    <s v="~na~"/>
    <x v="2"/>
    <x v="2"/>
    <s v="100-200-1.txt"/>
    <s v="100-200-1"/>
    <x v="0"/>
    <s v="200-1"/>
    <x v="5"/>
    <n v="1"/>
    <n v="10954951.798212087"/>
    <n v="91.282921040620721"/>
  </r>
  <r>
    <s v="measurement-2022-02-23--13-15-42.csv"/>
    <s v="perfexp-stl-pbv-na-na-na@corpus-100-5-1.txt"/>
    <x v="24"/>
    <s v="corpus-100-5-1.txt"/>
    <s v="xxx"/>
    <n v="100"/>
    <n v="5.27"/>
    <n v="481830000"/>
    <n v="10.000076"/>
    <s v="stl-pbv-na-na-na"/>
    <n v="5"/>
    <x v="2"/>
    <x v="14"/>
    <x v="1"/>
    <x v="2"/>
    <s v="~na~"/>
    <x v="2"/>
    <x v="2"/>
    <s v="100-5-1.txt"/>
    <s v="100-5-1"/>
    <x v="0"/>
    <s v="5-1"/>
    <x v="6"/>
    <n v="1"/>
    <n v="48182633.811983027"/>
    <n v="20.754365647635058"/>
  </r>
  <r>
    <s v="measurement-2022-02-23--13-15-42.csv"/>
    <s v="perfexp-stl-pbv-na-na-na@corpus-100-50-1.txt"/>
    <x v="24"/>
    <s v="corpus-100-50-1.txt"/>
    <s v="xxx"/>
    <n v="100"/>
    <n v="43.32"/>
    <n v="135700000"/>
    <n v="10.000377"/>
    <s v="stl-pbv-na-na-na"/>
    <n v="5"/>
    <x v="2"/>
    <x v="14"/>
    <x v="1"/>
    <x v="2"/>
    <s v="~na~"/>
    <x v="2"/>
    <x v="2"/>
    <s v="100-50-1.txt"/>
    <s v="100-50-1"/>
    <x v="0"/>
    <s v="50-1"/>
    <x v="7"/>
    <n v="1"/>
    <n v="13569488.430286178"/>
    <n v="73.694745762711861"/>
  </r>
  <r>
    <s v="measurement-2022-02-23--13-15-42.csv"/>
    <s v="perfexp-stl-pbv-na-na-na@corpus-100-500-1.txt"/>
    <x v="24"/>
    <s v="corpus-100-500-1.txt"/>
    <s v="xxx"/>
    <n v="100"/>
    <n v="557.26"/>
    <n v="86870000"/>
    <n v="10.000937"/>
    <s v="stl-pbv-na-na-na"/>
    <n v="5"/>
    <x v="2"/>
    <x v="14"/>
    <x v="1"/>
    <x v="2"/>
    <s v="~na~"/>
    <x v="2"/>
    <x v="2"/>
    <s v="100-500-1.txt"/>
    <s v="100-500-1"/>
    <x v="0"/>
    <s v="500-1"/>
    <x v="8"/>
    <n v="1"/>
    <n v="8686186.1043620203"/>
    <n v="115.125325198572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007471-562A-43FA-84FA-6CF33EC577A2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5">
  <location ref="A7:E17" firstHeaderRow="1" firstDataRow="2" firstDataCol="1" rowPageCount="5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16">
        <item x="1"/>
        <item x="0"/>
        <item m="1" x="6"/>
        <item x="2"/>
        <item m="1" x="14"/>
        <item m="1" x="7"/>
        <item m="1" x="8"/>
        <item m="1" x="9"/>
        <item m="1" x="10"/>
        <item m="1" x="12"/>
        <item m="1" x="13"/>
        <item m="1" x="3"/>
        <item m="1" x="4"/>
        <item m="1" x="5"/>
        <item m="1" x="11"/>
        <item t="default"/>
      </items>
    </pivotField>
    <pivotField axis="axisCol" showAll="0">
      <items count="272">
        <item m="1" x="168"/>
        <item m="1" x="143"/>
        <item m="1" x="225"/>
        <item m="1" x="234"/>
        <item m="1" x="58"/>
        <item m="1" x="23"/>
        <item x="0"/>
        <item x="1"/>
        <item x="2"/>
        <item x="3"/>
        <item x="4"/>
        <item x="5"/>
        <item h="1" x="6"/>
        <item h="1" x="7"/>
        <item m="1" x="253"/>
        <item m="1" x="155"/>
        <item m="1" x="263"/>
        <item m="1" x="221"/>
        <item m="1" x="74"/>
        <item m="1" x="249"/>
        <item x="10"/>
        <item x="11"/>
        <item x="14"/>
        <item x="8"/>
        <item x="9"/>
        <item x="12"/>
        <item x="13"/>
        <item h="1" m="1" x="49"/>
        <item h="1" m="1" x="266"/>
        <item h="1" m="1" x="148"/>
        <item h="1" m="1" x="200"/>
        <item h="1" m="1" x="75"/>
        <item h="1" m="1" x="176"/>
        <item h="1" m="1" x="153"/>
        <item h="1" m="1" x="89"/>
        <item h="1" m="1" x="181"/>
        <item h="1" m="1" x="158"/>
        <item h="1" m="1" x="97"/>
        <item h="1" m="1" x="190"/>
        <item h="1" m="1" x="165"/>
        <item h="1" m="1" x="101"/>
        <item h="1" m="1" x="199"/>
        <item h="1" m="1" x="169"/>
        <item h="1" m="1" x="107"/>
        <item h="1" m="1" x="205"/>
        <item h="1" m="1" x="175"/>
        <item h="1" m="1" x="65"/>
        <item h="1" m="1" x="187"/>
        <item h="1" m="1" x="157"/>
        <item h="1" m="1" x="122"/>
        <item h="1" m="1" x="71"/>
        <item h="1" m="1" x="167"/>
        <item h="1" m="1" x="184"/>
        <item h="1" m="1" x="93"/>
        <item h="1" m="1" x="47"/>
        <item h="1" m="1" x="162"/>
        <item h="1" m="1" x="267"/>
        <item h="1" m="1" x="244"/>
        <item h="1" m="1" x="82"/>
        <item h="1" m="1" x="226"/>
        <item h="1" m="1" x="219"/>
        <item h="1" m="1" x="202"/>
        <item h="1" m="1" x="94"/>
        <item h="1" m="1" x="124"/>
        <item h="1" m="1" x="56"/>
        <item h="1" m="1" x="156"/>
        <item h="1" m="1" x="194"/>
        <item h="1" m="1" x="66"/>
        <item h="1" m="1" x="216"/>
        <item h="1" m="1" x="129"/>
        <item h="1" m="1" x="235"/>
        <item h="1" m="1" x="86"/>
        <item h="1" m="1" x="227"/>
        <item h="1" m="1" x="198"/>
        <item h="1" m="1" x="51"/>
        <item h="1" m="1" x="241"/>
        <item h="1" m="1" x="102"/>
        <item h="1" m="1" x="171"/>
        <item h="1" m="1" x="211"/>
        <item h="1" m="1" x="141"/>
        <item h="1" m="1" x="151"/>
        <item h="1" m="1" x="212"/>
        <item h="1" m="1" x="110"/>
        <item h="1" m="1" x="20"/>
        <item h="1" m="1" x="152"/>
        <item h="1" m="1" x="265"/>
        <item h="1" m="1" x="32"/>
        <item h="1" m="1" x="224"/>
        <item h="1" m="1" x="104"/>
        <item h="1" m="1" x="256"/>
        <item h="1" m="1" x="73"/>
        <item h="1" m="1" x="147"/>
        <item h="1" m="1" x="149"/>
        <item h="1" m="1" x="204"/>
        <item h="1" m="1" x="60"/>
        <item h="1" m="1" x="186"/>
        <item h="1" m="1" x="270"/>
        <item h="1" m="1" x="236"/>
        <item h="1" m="1" x="237"/>
        <item h="1" m="1" x="33"/>
        <item h="1" m="1" x="262"/>
        <item h="1" m="1" x="53"/>
        <item h="1" m="1" x="79"/>
        <item h="1" m="1" x="123"/>
        <item h="1" m="1" x="68"/>
        <item h="1" m="1" x="174"/>
        <item h="1" m="1" x="209"/>
        <item h="1" m="1" x="87"/>
        <item h="1" m="1" x="100"/>
        <item h="1" m="1" x="95"/>
        <item h="1" m="1" x="105"/>
        <item h="1" m="1" x="239"/>
        <item h="1" m="1" x="21"/>
        <item h="1" m="1" x="240"/>
        <item h="1" m="1" x="172"/>
        <item h="1" m="1" x="261"/>
        <item h="1" m="1" x="188"/>
        <item h="1" m="1" x="217"/>
        <item h="1" m="1" x="83"/>
        <item h="1" m="1" x="192"/>
        <item h="1" m="1" x="130"/>
        <item h="1" m="1" x="109"/>
        <item h="1" m="1" x="67"/>
        <item h="1" m="1" x="103"/>
        <item h="1" m="1" x="178"/>
        <item h="1" m="1" x="115"/>
        <item h="1" m="1" x="18"/>
        <item h="1" m="1" x="50"/>
        <item h="1" m="1" x="26"/>
        <item h="1" m="1" x="163"/>
        <item h="1" m="1" x="268"/>
        <item h="1" m="1" x="31"/>
        <item h="1" m="1" x="48"/>
        <item h="1" m="1" x="196"/>
        <item h="1" m="1" x="173"/>
        <item h="1" m="1" x="125"/>
        <item h="1" m="1" x="52"/>
        <item h="1" m="1" x="159"/>
        <item h="1" m="1" x="242"/>
        <item h="1" m="1" x="40"/>
        <item h="1" m="1" x="43"/>
        <item h="1" m="1" x="116"/>
        <item h="1" m="1" x="207"/>
        <item h="1" m="1" x="203"/>
        <item h="1" m="1" x="88"/>
        <item h="1" m="1" x="166"/>
        <item h="1" m="1" x="96"/>
        <item h="1" m="1" x="80"/>
        <item h="1" m="1" x="206"/>
        <item h="1" m="1" x="248"/>
        <item h="1" m="1" x="252"/>
        <item h="1" m="1" x="223"/>
        <item h="1" m="1" x="146"/>
        <item h="1" m="1" x="57"/>
        <item h="1" m="1" x="134"/>
        <item h="1" m="1" x="127"/>
        <item h="1" m="1" x="189"/>
        <item h="1" m="1" x="84"/>
        <item h="1" m="1" x="210"/>
        <item h="1" m="1" x="121"/>
        <item h="1" m="1" x="119"/>
        <item h="1" m="1" x="120"/>
        <item h="1" m="1" x="164"/>
        <item h="1" m="1" x="133"/>
        <item h="1" m="1" x="77"/>
        <item h="1" m="1" x="238"/>
        <item h="1" m="1" x="70"/>
        <item h="1" m="1" x="128"/>
        <item h="1" m="1" x="195"/>
        <item h="1" m="1" x="140"/>
        <item h="1" m="1" x="232"/>
        <item h="1" m="1" x="229"/>
        <item h="1" m="1" x="208"/>
        <item h="1" m="1" x="78"/>
        <item h="1" m="1" x="22"/>
        <item h="1" m="1" x="154"/>
        <item h="1" m="1" x="228"/>
        <item h="1" m="1" x="233"/>
        <item h="1" m="1" x="136"/>
        <item h="1" m="1" x="269"/>
        <item h="1" m="1" x="61"/>
        <item h="1" m="1" x="247"/>
        <item h="1" m="1" x="17"/>
        <item h="1" m="1" x="126"/>
        <item h="1" m="1" x="41"/>
        <item h="1" m="1" x="220"/>
        <item h="1" m="1" x="230"/>
        <item h="1" m="1" x="42"/>
        <item h="1" m="1" x="27"/>
        <item h="1" m="1" x="180"/>
        <item h="1" m="1" x="231"/>
        <item h="1" m="1" x="62"/>
        <item h="1" m="1" x="138"/>
        <item h="1" m="1" x="131"/>
        <item h="1" m="1" x="260"/>
        <item h="1" m="1" x="85"/>
        <item h="1" m="1" x="113"/>
        <item h="1" m="1" x="183"/>
        <item h="1" m="1" x="76"/>
        <item h="1" m="1" x="38"/>
        <item h="1" m="1" x="137"/>
        <item h="1" m="1" x="39"/>
        <item h="1" m="1" x="37"/>
        <item h="1" m="1" x="114"/>
        <item h="1" m="1" x="139"/>
        <item h="1" m="1" x="81"/>
        <item h="1" m="1" x="99"/>
        <item h="1" m="1" x="64"/>
        <item h="1" m="1" x="35"/>
        <item h="1" m="1" x="92"/>
        <item h="1" m="1" x="193"/>
        <item h="1" m="1" x="245"/>
        <item h="1" m="1" x="118"/>
        <item h="1" m="1" x="72"/>
        <item h="1" m="1" x="182"/>
        <item h="1" m="1" x="218"/>
        <item h="1" m="1" x="150"/>
        <item h="1" m="1" x="34"/>
        <item h="1" m="1" x="29"/>
        <item h="1" m="1" x="179"/>
        <item h="1" m="1" x="264"/>
        <item h="1" m="1" x="25"/>
        <item h="1" m="1" x="106"/>
        <item h="1" m="1" x="250"/>
        <item h="1" m="1" x="254"/>
        <item h="1" m="1" x="142"/>
        <item h="1" m="1" x="19"/>
        <item h="1" m="1" x="160"/>
        <item h="1" m="1" x="222"/>
        <item h="1" m="1" x="243"/>
        <item h="1" m="1" x="161"/>
        <item h="1" m="1" x="185"/>
        <item h="1" m="1" x="59"/>
        <item h="1" m="1" x="24"/>
        <item h="1" m="1" x="177"/>
        <item h="1" m="1" x="257"/>
        <item h="1" m="1" x="191"/>
        <item h="1" m="1" x="197"/>
        <item h="1" m="1" x="201"/>
        <item h="1" m="1" x="117"/>
        <item h="1" m="1" x="16"/>
        <item h="1" m="1" x="90"/>
        <item h="1" m="1" x="46"/>
        <item h="1" m="1" x="30"/>
        <item h="1" m="1" x="108"/>
        <item h="1" m="1" x="15"/>
        <item h="1" m="1" x="111"/>
        <item h="1" m="1" x="259"/>
        <item h="1" m="1" x="55"/>
        <item h="1" m="1" x="215"/>
        <item h="1" m="1" x="69"/>
        <item h="1" m="1" x="214"/>
        <item h="1" m="1" x="145"/>
        <item h="1" m="1" x="45"/>
        <item h="1" m="1" x="132"/>
        <item h="1" m="1" x="255"/>
        <item h="1" m="1" x="213"/>
        <item h="1" m="1" x="98"/>
        <item h="1" m="1" x="144"/>
        <item h="1" m="1" x="36"/>
        <item h="1" m="1" x="63"/>
        <item h="1" m="1" x="135"/>
        <item h="1" m="1" x="112"/>
        <item h="1" m="1" x="44"/>
        <item h="1" m="1" x="251"/>
        <item h="1" m="1" x="170"/>
        <item h="1" m="1" x="258"/>
        <item h="1" m="1" x="246"/>
        <item h="1" m="1" x="54"/>
        <item h="1" m="1" x="91"/>
        <item h="1" m="1" x="28"/>
        <item t="default"/>
      </items>
    </pivotField>
    <pivotField axis="axisPage" multipleItemSelectionAllowed="1" showAll="0">
      <items count="20">
        <item h="1" m="1" x="17"/>
        <item x="0"/>
        <item x="1"/>
        <item h="1" m="1" x="9"/>
        <item h="1" m="1" x="16"/>
        <item h="1" m="1" x="6"/>
        <item h="1" m="1" x="14"/>
        <item h="1" m="1" x="18"/>
        <item h="1" m="1" x="2"/>
        <item h="1" m="1" x="5"/>
        <item h="1" m="1" x="3"/>
        <item h="1" m="1" x="8"/>
        <item h="1" m="1" x="15"/>
        <item h="1" m="1" x="4"/>
        <item h="1" m="1" x="11"/>
        <item h="1" m="1" x="7"/>
        <item h="1" m="1" x="12"/>
        <item h="1" m="1" x="10"/>
        <item h="1" m="1" x="13"/>
        <item t="default"/>
      </items>
    </pivotField>
    <pivotField axis="axisPage" multipleItemSelectionAllowed="1" showAll="0">
      <items count="11">
        <item m="1" x="7"/>
        <item m="1" x="9"/>
        <item h="1"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x="2"/>
        <item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showAll="0"/>
    <pivotField showAll="0"/>
    <pivotField axis="axisRow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2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12"/>
  </colFields>
  <colItems count="4">
    <i>
      <x v="10"/>
    </i>
    <i>
      <x v="11"/>
    </i>
    <i>
      <x v="25"/>
    </i>
    <i>
      <x v="26"/>
    </i>
  </colItems>
  <pageFields count="5">
    <pageField fld="11" item="0" hier="-1"/>
    <pageField fld="14" hier="-1"/>
    <pageField fld="17" hier="-1"/>
    <pageField fld="16" hier="-1"/>
    <pageField fld="13" hier="-1"/>
  </pageFields>
  <dataFields count="1">
    <dataField name="Average of op-duration" fld="25" subtotal="average" baseField="19" baseItem="0" numFmtId="164"/>
  </dataFields>
  <chartFormats count="31">
    <chartFormat chart="2" format="17" series="1">
      <pivotArea type="data" outline="0" fieldPosition="0">
        <references count="1">
          <reference field="12" count="1" selected="0">
            <x v="0"/>
          </reference>
        </references>
      </pivotArea>
    </chartFormat>
    <chartFormat chart="2" format="18" series="1">
      <pivotArea type="data" outline="0" fieldPosition="0">
        <references count="1">
          <reference field="12" count="1" selected="0">
            <x v="1"/>
          </reference>
        </references>
      </pivotArea>
    </chartFormat>
    <chartFormat chart="2" format="19" series="1">
      <pivotArea type="data" outline="0" fieldPosition="0">
        <references count="1">
          <reference field="12" count="1" selected="0">
            <x v="2"/>
          </reference>
        </references>
      </pivotArea>
    </chartFormat>
    <chartFormat chart="2" format="20" series="1">
      <pivotArea type="data" outline="0" fieldPosition="0">
        <references count="1">
          <reference field="12" count="1" selected="0">
            <x v="3"/>
          </reference>
        </references>
      </pivotArea>
    </chartFormat>
    <chartFormat chart="2" format="21" series="1">
      <pivotArea type="data" outline="0" fieldPosition="0">
        <references count="1">
          <reference field="12" count="1" selected="0">
            <x v="4"/>
          </reference>
        </references>
      </pivotArea>
    </chartFormat>
    <chartFormat chart="2" format="22" series="1">
      <pivotArea type="data" outline="0" fieldPosition="0">
        <references count="1">
          <reference field="12" count="1" selected="0">
            <x v="5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2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2" format="2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2" format="2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2" format="3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2" format="3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4"/>
          </reference>
        </references>
      </pivotArea>
    </chartFormat>
    <chartFormat chart="2" format="4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5"/>
          </reference>
        </references>
      </pivotArea>
    </chartFormat>
    <chartFormat chart="2" format="4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6"/>
          </reference>
        </references>
      </pivotArea>
    </chartFormat>
    <chartFormat chart="2" format="4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7"/>
          </reference>
        </references>
      </pivotArea>
    </chartFormat>
    <chartFormat chart="2" format="4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9"/>
          </reference>
        </references>
      </pivotArea>
    </chartFormat>
    <chartFormat chart="2" format="4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2" format="4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2" format="5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  <chartFormat chart="3" format="5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  <chartFormat chart="3" format="5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3" format="5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3" format="5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3" format="5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5"/>
          </reference>
        </references>
      </pivotArea>
    </chartFormat>
    <chartFormat chart="3" format="5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6"/>
          </reference>
        </references>
      </pivotArea>
    </chartFormat>
    <chartFormat chart="3" format="5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3" format="5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3" format="5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3A4A3E-4E52-4989-9160-D83820F9AAA0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5">
  <location ref="A7:E17" firstHeaderRow="1" firstDataRow="2" firstDataCol="1" rowPageCount="5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16">
        <item x="1"/>
        <item x="0"/>
        <item m="1" x="6"/>
        <item x="2"/>
        <item m="1" x="14"/>
        <item m="1" x="7"/>
        <item m="1" x="8"/>
        <item m="1" x="9"/>
        <item m="1" x="10"/>
        <item m="1" x="12"/>
        <item m="1" x="13"/>
        <item m="1" x="3"/>
        <item m="1" x="4"/>
        <item m="1" x="5"/>
        <item m="1" x="11"/>
        <item t="default"/>
      </items>
    </pivotField>
    <pivotField axis="axisCol" showAll="0">
      <items count="272">
        <item m="1" x="168"/>
        <item m="1" x="143"/>
        <item m="1" x="225"/>
        <item m="1" x="234"/>
        <item m="1" x="58"/>
        <item m="1" x="23"/>
        <item x="0"/>
        <item x="1"/>
        <item x="2"/>
        <item x="3"/>
        <item h="1" x="4"/>
        <item h="1" x="5"/>
        <item x="6"/>
        <item x="7"/>
        <item m="1" x="253"/>
        <item m="1" x="155"/>
        <item m="1" x="263"/>
        <item m="1" x="221"/>
        <item m="1" x="74"/>
        <item m="1" x="249"/>
        <item x="10"/>
        <item x="11"/>
        <item x="14"/>
        <item x="8"/>
        <item x="9"/>
        <item x="12"/>
        <item x="13"/>
        <item h="1" m="1" x="49"/>
        <item h="1" m="1" x="266"/>
        <item h="1" m="1" x="148"/>
        <item h="1" m="1" x="200"/>
        <item h="1" m="1" x="75"/>
        <item h="1" m="1" x="176"/>
        <item h="1" m="1" x="153"/>
        <item h="1" m="1" x="89"/>
        <item h="1" m="1" x="181"/>
        <item h="1" m="1" x="158"/>
        <item h="1" m="1" x="97"/>
        <item h="1" m="1" x="190"/>
        <item h="1" m="1" x="165"/>
        <item h="1" m="1" x="101"/>
        <item h="1" m="1" x="199"/>
        <item h="1" m="1" x="169"/>
        <item h="1" m="1" x="107"/>
        <item h="1" m="1" x="205"/>
        <item h="1" m="1" x="175"/>
        <item h="1" m="1" x="65"/>
        <item h="1" m="1" x="187"/>
        <item h="1" m="1" x="157"/>
        <item h="1" m="1" x="122"/>
        <item h="1" m="1" x="71"/>
        <item h="1" m="1" x="167"/>
        <item h="1" m="1" x="184"/>
        <item h="1" m="1" x="93"/>
        <item h="1" m="1" x="47"/>
        <item h="1" m="1" x="162"/>
        <item h="1" m="1" x="267"/>
        <item h="1" m="1" x="244"/>
        <item h="1" m="1" x="82"/>
        <item h="1" m="1" x="226"/>
        <item h="1" m="1" x="219"/>
        <item h="1" m="1" x="202"/>
        <item h="1" m="1" x="94"/>
        <item h="1" m="1" x="124"/>
        <item h="1" m="1" x="56"/>
        <item h="1" m="1" x="156"/>
        <item h="1" m="1" x="194"/>
        <item h="1" m="1" x="66"/>
        <item h="1" m="1" x="216"/>
        <item h="1" m="1" x="129"/>
        <item h="1" m="1" x="235"/>
        <item h="1" m="1" x="86"/>
        <item h="1" m="1" x="227"/>
        <item h="1" m="1" x="198"/>
        <item h="1" m="1" x="51"/>
        <item h="1" m="1" x="241"/>
        <item h="1" m="1" x="102"/>
        <item h="1" m="1" x="171"/>
        <item h="1" m="1" x="211"/>
        <item h="1" m="1" x="141"/>
        <item h="1" m="1" x="151"/>
        <item h="1" m="1" x="212"/>
        <item h="1" m="1" x="110"/>
        <item h="1" m="1" x="20"/>
        <item h="1" m="1" x="152"/>
        <item h="1" m="1" x="265"/>
        <item h="1" m="1" x="32"/>
        <item h="1" m="1" x="224"/>
        <item h="1" m="1" x="104"/>
        <item h="1" m="1" x="256"/>
        <item h="1" m="1" x="73"/>
        <item h="1" m="1" x="147"/>
        <item h="1" m="1" x="149"/>
        <item h="1" m="1" x="204"/>
        <item h="1" m="1" x="60"/>
        <item h="1" m="1" x="186"/>
        <item h="1" m="1" x="270"/>
        <item h="1" m="1" x="236"/>
        <item h="1" m="1" x="237"/>
        <item h="1" m="1" x="33"/>
        <item h="1" m="1" x="262"/>
        <item h="1" m="1" x="53"/>
        <item h="1" m="1" x="79"/>
        <item h="1" m="1" x="123"/>
        <item h="1" m="1" x="68"/>
        <item h="1" m="1" x="174"/>
        <item h="1" m="1" x="209"/>
        <item h="1" m="1" x="87"/>
        <item h="1" m="1" x="100"/>
        <item h="1" m="1" x="95"/>
        <item h="1" m="1" x="105"/>
        <item h="1" m="1" x="239"/>
        <item h="1" m="1" x="21"/>
        <item h="1" m="1" x="240"/>
        <item h="1" m="1" x="172"/>
        <item h="1" m="1" x="261"/>
        <item h="1" m="1" x="188"/>
        <item h="1" m="1" x="217"/>
        <item h="1" m="1" x="83"/>
        <item h="1" m="1" x="192"/>
        <item h="1" m="1" x="130"/>
        <item h="1" m="1" x="109"/>
        <item h="1" m="1" x="67"/>
        <item h="1" m="1" x="103"/>
        <item h="1" m="1" x="178"/>
        <item h="1" m="1" x="115"/>
        <item h="1" m="1" x="18"/>
        <item h="1" m="1" x="50"/>
        <item h="1" m="1" x="26"/>
        <item h="1" m="1" x="163"/>
        <item h="1" m="1" x="268"/>
        <item h="1" m="1" x="31"/>
        <item h="1" m="1" x="48"/>
        <item h="1" m="1" x="196"/>
        <item h="1" m="1" x="173"/>
        <item h="1" m="1" x="125"/>
        <item h="1" m="1" x="52"/>
        <item h="1" m="1" x="159"/>
        <item h="1" m="1" x="242"/>
        <item h="1" m="1" x="40"/>
        <item h="1" m="1" x="43"/>
        <item h="1" m="1" x="116"/>
        <item h="1" m="1" x="207"/>
        <item h="1" m="1" x="203"/>
        <item h="1" m="1" x="88"/>
        <item h="1" m="1" x="166"/>
        <item h="1" m="1" x="96"/>
        <item h="1" m="1" x="80"/>
        <item h="1" m="1" x="206"/>
        <item h="1" m="1" x="248"/>
        <item h="1" m="1" x="252"/>
        <item h="1" m="1" x="223"/>
        <item h="1" m="1" x="146"/>
        <item h="1" m="1" x="57"/>
        <item h="1" m="1" x="134"/>
        <item h="1" m="1" x="127"/>
        <item h="1" m="1" x="189"/>
        <item h="1" m="1" x="84"/>
        <item h="1" m="1" x="210"/>
        <item h="1" m="1" x="121"/>
        <item h="1" m="1" x="119"/>
        <item h="1" m="1" x="120"/>
        <item h="1" m="1" x="164"/>
        <item h="1" m="1" x="133"/>
        <item h="1" m="1" x="77"/>
        <item h="1" m="1" x="238"/>
        <item h="1" m="1" x="70"/>
        <item h="1" m="1" x="128"/>
        <item h="1" m="1" x="195"/>
        <item h="1" m="1" x="140"/>
        <item h="1" m="1" x="232"/>
        <item h="1" m="1" x="229"/>
        <item h="1" m="1" x="208"/>
        <item h="1" m="1" x="78"/>
        <item h="1" m="1" x="22"/>
        <item h="1" m="1" x="154"/>
        <item h="1" m="1" x="228"/>
        <item h="1" m="1" x="233"/>
        <item h="1" m="1" x="136"/>
        <item h="1" m="1" x="269"/>
        <item h="1" m="1" x="61"/>
        <item h="1" m="1" x="247"/>
        <item h="1" m="1" x="17"/>
        <item h="1" m="1" x="126"/>
        <item h="1" m="1" x="41"/>
        <item h="1" m="1" x="220"/>
        <item h="1" m="1" x="230"/>
        <item h="1" m="1" x="42"/>
        <item h="1" m="1" x="27"/>
        <item h="1" m="1" x="180"/>
        <item h="1" m="1" x="231"/>
        <item h="1" m="1" x="62"/>
        <item h="1" m="1" x="138"/>
        <item h="1" m="1" x="131"/>
        <item h="1" m="1" x="260"/>
        <item h="1" m="1" x="85"/>
        <item h="1" m="1" x="113"/>
        <item h="1" m="1" x="183"/>
        <item h="1" m="1" x="76"/>
        <item h="1" m="1" x="38"/>
        <item h="1" m="1" x="137"/>
        <item h="1" m="1" x="39"/>
        <item h="1" m="1" x="37"/>
        <item h="1" m="1" x="114"/>
        <item h="1" m="1" x="139"/>
        <item h="1" m="1" x="81"/>
        <item h="1" m="1" x="99"/>
        <item h="1" m="1" x="64"/>
        <item h="1" m="1" x="35"/>
        <item h="1" m="1" x="92"/>
        <item h="1" m="1" x="193"/>
        <item h="1" m="1" x="245"/>
        <item h="1" m="1" x="118"/>
        <item h="1" m="1" x="72"/>
        <item h="1" m="1" x="182"/>
        <item h="1" m="1" x="218"/>
        <item h="1" m="1" x="150"/>
        <item h="1" m="1" x="34"/>
        <item h="1" m="1" x="29"/>
        <item h="1" m="1" x="179"/>
        <item h="1" m="1" x="264"/>
        <item h="1" m="1" x="25"/>
        <item h="1" m="1" x="106"/>
        <item h="1" m="1" x="250"/>
        <item h="1" m="1" x="254"/>
        <item h="1" m="1" x="142"/>
        <item h="1" m="1" x="19"/>
        <item h="1" m="1" x="160"/>
        <item h="1" m="1" x="222"/>
        <item h="1" m="1" x="243"/>
        <item h="1" m="1" x="161"/>
        <item h="1" m="1" x="185"/>
        <item h="1" m="1" x="59"/>
        <item h="1" m="1" x="24"/>
        <item h="1" m="1" x="177"/>
        <item h="1" m="1" x="257"/>
        <item h="1" m="1" x="191"/>
        <item h="1" m="1" x="197"/>
        <item h="1" m="1" x="201"/>
        <item h="1" m="1" x="117"/>
        <item h="1" m="1" x="16"/>
        <item h="1" m="1" x="90"/>
        <item h="1" m="1" x="46"/>
        <item h="1" m="1" x="30"/>
        <item h="1" m="1" x="108"/>
        <item h="1" m="1" x="15"/>
        <item h="1" m="1" x="111"/>
        <item h="1" m="1" x="259"/>
        <item h="1" m="1" x="55"/>
        <item h="1" m="1" x="215"/>
        <item h="1" m="1" x="69"/>
        <item h="1" m="1" x="214"/>
        <item h="1" m="1" x="145"/>
        <item h="1" m="1" x="45"/>
        <item h="1" m="1" x="132"/>
        <item h="1" m="1" x="255"/>
        <item h="1" m="1" x="213"/>
        <item h="1" m="1" x="98"/>
        <item h="1" m="1" x="144"/>
        <item h="1" m="1" x="36"/>
        <item h="1" m="1" x="63"/>
        <item h="1" m="1" x="135"/>
        <item h="1" m="1" x="112"/>
        <item h="1" m="1" x="44"/>
        <item h="1" m="1" x="251"/>
        <item h="1" m="1" x="170"/>
        <item h="1" m="1" x="258"/>
        <item h="1" m="1" x="246"/>
        <item h="1" m="1" x="54"/>
        <item h="1" m="1" x="91"/>
        <item h="1" m="1" x="28"/>
        <item t="default"/>
      </items>
    </pivotField>
    <pivotField axis="axisPage" multipleItemSelectionAllowed="1" showAll="0">
      <items count="20">
        <item h="1" m="1" x="17"/>
        <item x="0"/>
        <item x="1"/>
        <item h="1" m="1" x="9"/>
        <item h="1" m="1" x="16"/>
        <item h="1" m="1" x="6"/>
        <item h="1" m="1" x="14"/>
        <item h="1" m="1" x="18"/>
        <item h="1" m="1" x="2"/>
        <item h="1" m="1" x="5"/>
        <item h="1" m="1" x="3"/>
        <item h="1" m="1" x="8"/>
        <item h="1" m="1" x="15"/>
        <item h="1" m="1" x="4"/>
        <item h="1" m="1" x="11"/>
        <item h="1" m="1" x="7"/>
        <item h="1" m="1" x="12"/>
        <item h="1" m="1" x="10"/>
        <item h="1" m="1" x="13"/>
        <item t="default"/>
      </items>
    </pivotField>
    <pivotField axis="axisPage" multipleItemSelectionAllowed="1" showAll="0">
      <items count="11">
        <item m="1" x="7"/>
        <item m="1" x="9"/>
        <item h="1"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x="2"/>
        <item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showAll="0"/>
    <pivotField showAll="0"/>
    <pivotField axis="axisRow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2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12"/>
  </colFields>
  <colItems count="4">
    <i>
      <x v="12"/>
    </i>
    <i>
      <x v="13"/>
    </i>
    <i>
      <x v="25"/>
    </i>
    <i>
      <x v="26"/>
    </i>
  </colItems>
  <pageFields count="5">
    <pageField fld="11" item="0" hier="-1"/>
    <pageField fld="14" hier="-1"/>
    <pageField fld="17" hier="-1"/>
    <pageField fld="16" hier="-1"/>
    <pageField fld="13" hier="-1"/>
  </pageFields>
  <dataFields count="1">
    <dataField name="Average of op-duration" fld="25" subtotal="average" baseField="19" baseItem="0" numFmtId="164"/>
  </dataFields>
  <chartFormats count="37">
    <chartFormat chart="2" format="17" series="1">
      <pivotArea type="data" outline="0" fieldPosition="0">
        <references count="1">
          <reference field="12" count="1" selected="0">
            <x v="0"/>
          </reference>
        </references>
      </pivotArea>
    </chartFormat>
    <chartFormat chart="2" format="18" series="1">
      <pivotArea type="data" outline="0" fieldPosition="0">
        <references count="1">
          <reference field="12" count="1" selected="0">
            <x v="1"/>
          </reference>
        </references>
      </pivotArea>
    </chartFormat>
    <chartFormat chart="2" format="19" series="1">
      <pivotArea type="data" outline="0" fieldPosition="0">
        <references count="1">
          <reference field="12" count="1" selected="0">
            <x v="2"/>
          </reference>
        </references>
      </pivotArea>
    </chartFormat>
    <chartFormat chart="2" format="20" series="1">
      <pivotArea type="data" outline="0" fieldPosition="0">
        <references count="1">
          <reference field="12" count="1" selected="0">
            <x v="3"/>
          </reference>
        </references>
      </pivotArea>
    </chartFormat>
    <chartFormat chart="2" format="21" series="1">
      <pivotArea type="data" outline="0" fieldPosition="0">
        <references count="1">
          <reference field="12" count="1" selected="0">
            <x v="4"/>
          </reference>
        </references>
      </pivotArea>
    </chartFormat>
    <chartFormat chart="2" format="22" series="1">
      <pivotArea type="data" outline="0" fieldPosition="0">
        <references count="1">
          <reference field="12" count="1" selected="0">
            <x v="5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2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2" format="2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2" format="2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2" format="3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2" format="3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4"/>
          </reference>
        </references>
      </pivotArea>
    </chartFormat>
    <chartFormat chart="2" format="4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5"/>
          </reference>
        </references>
      </pivotArea>
    </chartFormat>
    <chartFormat chart="2" format="4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6"/>
          </reference>
        </references>
      </pivotArea>
    </chartFormat>
    <chartFormat chart="2" format="4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7"/>
          </reference>
        </references>
      </pivotArea>
    </chartFormat>
    <chartFormat chart="2" format="4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9"/>
          </reference>
        </references>
      </pivotArea>
    </chartFormat>
    <chartFormat chart="2" format="4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2" format="4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2" format="5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  <chartFormat chart="3" format="5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  <chartFormat chart="3" format="5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3" format="5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3" format="5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3" format="5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5"/>
          </reference>
        </references>
      </pivotArea>
    </chartFormat>
    <chartFormat chart="3" format="5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6"/>
          </reference>
        </references>
      </pivotArea>
    </chartFormat>
    <chartFormat chart="3" format="5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3" format="5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3" format="5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4" format="6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4" format="6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4" format="6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5"/>
          </reference>
        </references>
      </pivotArea>
    </chartFormat>
    <chartFormat chart="4" format="6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6"/>
          </reference>
        </references>
      </pivotArea>
    </chartFormat>
    <chartFormat chart="4" format="6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4" format="6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8712CAD-504B-46E5-991C-ACE1C23DA938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5">
  <location ref="A7:F17" firstHeaderRow="1" firstDataRow="2" firstDataCol="1" rowPageCount="5" colPageCount="1"/>
  <pivotFields count="26">
    <pivotField showAll="0"/>
    <pivotField showAll="0"/>
    <pivotField axis="axisCol" showAll="0">
      <items count="284">
        <item x="17"/>
        <item x="16"/>
        <item x="19"/>
        <item x="18"/>
        <item x="11"/>
        <item x="10"/>
        <item x="9"/>
        <item x="8"/>
        <item x="15"/>
        <item x="14"/>
        <item x="13"/>
        <item h="1" x="12"/>
        <item x="3"/>
        <item x="2"/>
        <item x="1"/>
        <item x="0"/>
        <item x="7"/>
        <item x="6"/>
        <item x="5"/>
        <item h="1" x="4"/>
        <item x="24"/>
        <item x="23"/>
        <item x="22"/>
        <item x="21"/>
        <item h="1" x="20"/>
        <item h="1" m="1" x="217"/>
        <item h="1" m="1" x="176"/>
        <item h="1" m="1" x="221"/>
        <item h="1" m="1" x="246"/>
        <item h="1" m="1" x="25"/>
        <item h="1" m="1" x="26"/>
        <item h="1" m="1" x="247"/>
        <item h="1" m="1" x="248"/>
        <item h="1" m="1" x="249"/>
        <item h="1" m="1" x="250"/>
        <item h="1" m="1" x="251"/>
        <item h="1" m="1" x="252"/>
        <item h="1" m="1" x="253"/>
        <item h="1" m="1" x="254"/>
        <item h="1" m="1" x="255"/>
        <item h="1" m="1" x="256"/>
        <item h="1" m="1" x="257"/>
        <item h="1" m="1" x="222"/>
        <item h="1" m="1" x="258"/>
        <item h="1" m="1" x="259"/>
        <item h="1" m="1" x="223"/>
        <item h="1" m="1" x="260"/>
        <item h="1" m="1" x="261"/>
        <item h="1" m="1" x="224"/>
        <item h="1" m="1" x="177"/>
        <item h="1" m="1" x="262"/>
        <item h="1" m="1" x="225"/>
        <item h="1" m="1" x="263"/>
        <item h="1" m="1" x="264"/>
        <item h="1" m="1" x="226"/>
        <item h="1" m="1" x="265"/>
        <item h="1" m="1" x="266"/>
        <item h="1" m="1" x="227"/>
        <item h="1" m="1" x="135"/>
        <item h="1" m="1" x="64"/>
        <item h="1" m="1" x="191"/>
        <item h="1" m="1" x="183"/>
        <item h="1" m="1" x="78"/>
        <item h="1" m="1" x="69"/>
        <item h="1" m="1" x="151"/>
        <item h="1" m="1" x="178"/>
        <item h="1" m="1" x="157"/>
        <item h="1" m="1" x="42"/>
        <item h="1" m="1" x="63"/>
        <item h="1" m="1" x="205"/>
        <item h="1" m="1" x="48"/>
        <item h="1" m="1" x="268"/>
        <item h="1" m="1" x="200"/>
        <item h="1" m="1" x="96"/>
        <item h="1" m="1" x="207"/>
        <item h="1" m="1" x="187"/>
        <item h="1" m="1" x="202"/>
        <item h="1" m="1" x="81"/>
        <item h="1" m="1" x="90"/>
        <item h="1" m="1" x="49"/>
        <item h="1" m="1" x="144"/>
        <item h="1" m="1" x="56"/>
        <item h="1" m="1" x="68"/>
        <item h="1" m="1" x="46"/>
        <item h="1" m="1" x="120"/>
        <item h="1" m="1" x="244"/>
        <item h="1" m="1" x="99"/>
        <item h="1" m="1" x="277"/>
        <item h="1" m="1" x="31"/>
        <item h="1" m="1" x="95"/>
        <item h="1" m="1" x="192"/>
        <item h="1" m="1" x="34"/>
        <item h="1" m="1" x="32"/>
        <item h="1" m="1" x="193"/>
        <item h="1" m="1" x="281"/>
        <item h="1" m="1" x="173"/>
        <item h="1" m="1" x="212"/>
        <item h="1" m="1" x="41"/>
        <item h="1" m="1" x="171"/>
        <item h="1" m="1" x="70"/>
        <item h="1" m="1" x="229"/>
        <item h="1" m="1" x="166"/>
        <item h="1" m="1" x="112"/>
        <item h="1" m="1" x="27"/>
        <item h="1" m="1" x="111"/>
        <item h="1" m="1" x="168"/>
        <item h="1" m="1" x="169"/>
        <item h="1" m="1" x="82"/>
        <item h="1" m="1" x="231"/>
        <item h="1" m="1" x="38"/>
        <item h="1" m="1" x="245"/>
        <item h="1" m="1" x="52"/>
        <item h="1" m="1" x="190"/>
        <item h="1" m="1" x="210"/>
        <item h="1" m="1" x="116"/>
        <item h="1" m="1" x="79"/>
        <item h="1" m="1" x="83"/>
        <item h="1" m="1" x="188"/>
        <item h="1" m="1" x="241"/>
        <item h="1" m="1" x="159"/>
        <item h="1" m="1" x="108"/>
        <item h="1" m="1" x="125"/>
        <item h="1" m="1" x="204"/>
        <item h="1" m="1" x="132"/>
        <item h="1" m="1" x="94"/>
        <item h="1" m="1" x="175"/>
        <item h="1" m="1" x="164"/>
        <item h="1" m="1" x="189"/>
        <item h="1" m="1" x="219"/>
        <item h="1" m="1" x="269"/>
        <item h="1" m="1" x="71"/>
        <item h="1" m="1" x="214"/>
        <item h="1" m="1" x="55"/>
        <item h="1" m="1" x="280"/>
        <item h="1" m="1" x="199"/>
        <item h="1" m="1" x="131"/>
        <item h="1" m="1" x="80"/>
        <item h="1" m="1" x="28"/>
        <item h="1" m="1" x="282"/>
        <item h="1" m="1" x="117"/>
        <item h="1" m="1" x="198"/>
        <item h="1" m="1" x="86"/>
        <item h="1" m="1" x="62"/>
        <item h="1" m="1" x="170"/>
        <item h="1" m="1" x="29"/>
        <item h="1" m="1" x="181"/>
        <item h="1" m="1" x="235"/>
        <item h="1" m="1" x="35"/>
        <item h="1" m="1" x="98"/>
        <item h="1" m="1" x="216"/>
        <item h="1" m="1" x="278"/>
        <item h="1" m="1" x="274"/>
        <item h="1" m="1" x="206"/>
        <item h="1" m="1" x="211"/>
        <item h="1" m="1" x="238"/>
        <item h="1" m="1" x="167"/>
        <item h="1" m="1" x="232"/>
        <item h="1" m="1" x="156"/>
        <item h="1" m="1" x="242"/>
        <item h="1" m="1" x="208"/>
        <item h="1" m="1" x="237"/>
        <item h="1" m="1" x="73"/>
        <item h="1" m="1" x="100"/>
        <item h="1" m="1" x="114"/>
        <item h="1" m="1" x="160"/>
        <item h="1" m="1" x="215"/>
        <item h="1" m="1" x="147"/>
        <item h="1" m="1" x="182"/>
        <item h="1" m="1" x="65"/>
        <item h="1" m="1" x="72"/>
        <item h="1" m="1" x="240"/>
        <item h="1" m="1" x="236"/>
        <item h="1" m="1" x="74"/>
        <item h="1" m="1" x="50"/>
        <item h="1" m="1" x="87"/>
        <item h="1" m="1" x="146"/>
        <item h="1" m="1" x="105"/>
        <item h="1" m="1" x="220"/>
        <item h="1" m="1" x="272"/>
        <item h="1" m="1" x="106"/>
        <item h="1" m="1" x="89"/>
        <item h="1" m="1" x="201"/>
        <item h="1" m="1" x="186"/>
        <item h="1" m="1" x="119"/>
        <item h="1" m="1" x="239"/>
        <item h="1" m="1" x="136"/>
        <item h="1" m="1" x="47"/>
        <item h="1" m="1" x="51"/>
        <item h="1" m="1" x="118"/>
        <item h="1" m="1" x="142"/>
        <item h="1" m="1" x="129"/>
        <item h="1" m="1" x="230"/>
        <item h="1" m="1" x="107"/>
        <item h="1" m="1" x="115"/>
        <item h="1" m="1" x="180"/>
        <item h="1" m="1" x="36"/>
        <item h="1" m="1" x="275"/>
        <item h="1" m="1" x="43"/>
        <item h="1" m="1" x="121"/>
        <item h="1" m="1" x="276"/>
        <item h="1" m="1" x="102"/>
        <item h="1" m="1" x="149"/>
        <item h="1" m="1" x="154"/>
        <item h="1" m="1" x="40"/>
        <item h="1" m="1" x="234"/>
        <item h="1" m="1" x="161"/>
        <item h="1" m="1" x="37"/>
        <item h="1" m="1" x="128"/>
        <item h="1" m="1" x="195"/>
        <item h="1" m="1" x="271"/>
        <item h="1" m="1" x="104"/>
        <item h="1" m="1" x="162"/>
        <item h="1" m="1" x="196"/>
        <item h="1" m="1" x="273"/>
        <item h="1" m="1" x="58"/>
        <item h="1" m="1" x="138"/>
        <item h="1" m="1" x="153"/>
        <item h="1" m="1" x="45"/>
        <item h="1" m="1" x="172"/>
        <item h="1" m="1" x="174"/>
        <item h="1" m="1" x="44"/>
        <item h="1" m="1" x="145"/>
        <item h="1" m="1" x="213"/>
        <item h="1" m="1" x="124"/>
        <item h="1" m="1" x="163"/>
        <item h="1" m="1" x="77"/>
        <item h="1" m="1" x="158"/>
        <item h="1" m="1" x="197"/>
        <item h="1" m="1" x="110"/>
        <item h="1" m="1" x="150"/>
        <item h="1" m="1" x="143"/>
        <item h="1" m="1" x="54"/>
        <item h="1" m="1" x="133"/>
        <item h="1" m="1" x="139"/>
        <item h="1" m="1" x="203"/>
        <item h="1" m="1" x="53"/>
        <item h="1" m="1" x="185"/>
        <item h="1" m="1" x="179"/>
        <item h="1" m="1" x="218"/>
        <item h="1" m="1" x="228"/>
        <item h="1" m="1" x="148"/>
        <item h="1" m="1" x="137"/>
        <item h="1" m="1" x="61"/>
        <item h="1" m="1" x="127"/>
        <item h="1" m="1" x="126"/>
        <item h="1" m="1" x="67"/>
        <item h="1" m="1" x="141"/>
        <item h="1" m="1" x="92"/>
        <item h="1" m="1" x="66"/>
        <item h="1" m="1" x="88"/>
        <item h="1" m="1" x="84"/>
        <item h="1" m="1" x="134"/>
        <item h="1" m="1" x="152"/>
        <item h="1" m="1" x="123"/>
        <item h="1" m="1" x="270"/>
        <item h="1" m="1" x="184"/>
        <item h="1" m="1" x="93"/>
        <item h="1" m="1" x="109"/>
        <item h="1" m="1" x="97"/>
        <item h="1" m="1" x="101"/>
        <item h="1" m="1" x="279"/>
        <item h="1" m="1" x="130"/>
        <item h="1" m="1" x="60"/>
        <item h="1" m="1" x="30"/>
        <item h="1" m="1" x="76"/>
        <item h="1" m="1" x="113"/>
        <item h="1" m="1" x="59"/>
        <item h="1" m="1" x="39"/>
        <item h="1" m="1" x="103"/>
        <item h="1" m="1" x="140"/>
        <item h="1" m="1" x="75"/>
        <item h="1" m="1" x="85"/>
        <item h="1" m="1" x="233"/>
        <item h="1" m="1" x="165"/>
        <item h="1" m="1" x="267"/>
        <item h="1" m="1" x="194"/>
        <item h="1" m="1" x="209"/>
        <item h="1" m="1" x="33"/>
        <item h="1" m="1" x="243"/>
        <item h="1" m="1" x="155"/>
        <item h="1" m="1" x="91"/>
        <item h="1" m="1" x="122"/>
        <item h="1" m="1" x="5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6">
        <item x="1"/>
        <item x="0"/>
        <item m="1" x="6"/>
        <item h="1" x="2"/>
        <item h="1" m="1" x="14"/>
        <item h="1" m="1" x="7"/>
        <item h="1" m="1" x="8"/>
        <item h="1" m="1" x="9"/>
        <item h="1" m="1" x="10"/>
        <item h="1" m="1" x="12"/>
        <item h="1" m="1" x="13"/>
        <item h="1" m="1" x="3"/>
        <item h="1" m="1" x="4"/>
        <item h="1" m="1" x="5"/>
        <item h="1" m="1" x="11"/>
        <item t="default"/>
      </items>
    </pivotField>
    <pivotField showAll="0"/>
    <pivotField axis="axisPage" multipleItemSelectionAllowed="1" showAll="0">
      <items count="20">
        <item h="1" m="1" x="17"/>
        <item x="0"/>
        <item x="1"/>
        <item h="1" m="1" x="9"/>
        <item h="1" m="1" x="16"/>
        <item h="1" m="1" x="6"/>
        <item h="1" m="1" x="14"/>
        <item h="1" m="1" x="18"/>
        <item h="1" m="1" x="2"/>
        <item h="1" m="1" x="5"/>
        <item h="1" m="1" x="3"/>
        <item h="1" m="1" x="8"/>
        <item h="1" m="1" x="15"/>
        <item h="1" m="1" x="4"/>
        <item h="1" m="1" x="11"/>
        <item h="1" m="1" x="7"/>
        <item h="1" m="1" x="12"/>
        <item h="1" m="1" x="10"/>
        <item h="1" m="1" x="13"/>
        <item t="default"/>
      </items>
    </pivotField>
    <pivotField axis="axisPage" multipleItemSelectionAllowed="1" showAll="0">
      <items count="11">
        <item m="1" x="7"/>
        <item m="1" x="9"/>
        <item h="1"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x="2"/>
        <item h="1"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showAll="0"/>
    <pivotField showAll="0"/>
    <pivotField axis="axisRow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2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2"/>
  </colFields>
  <colItems count="5">
    <i>
      <x v="10"/>
    </i>
    <i>
      <x v="18"/>
    </i>
    <i>
      <x v="21"/>
    </i>
    <i>
      <x v="22"/>
    </i>
    <i>
      <x v="23"/>
    </i>
  </colItems>
  <pageFields count="5">
    <pageField fld="11" hier="-1"/>
    <pageField fld="14" hier="-1"/>
    <pageField fld="17" hier="-1"/>
    <pageField fld="16" hier="-1"/>
    <pageField fld="13" hier="-1"/>
  </pageFields>
  <dataFields count="1">
    <dataField name="Average of op-duration" fld="25" subtotal="average" baseField="19" baseItem="0" numFmtId="164"/>
  </dataFields>
  <chartFormats count="10">
    <chartFormat chart="4" format="6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1"/>
          </reference>
        </references>
      </pivotArea>
    </chartFormat>
    <chartFormat chart="4" format="6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3"/>
          </reference>
        </references>
      </pivotArea>
    </chartFormat>
    <chartFormat chart="4" format="6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4" format="6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0"/>
          </reference>
        </references>
      </pivotArea>
    </chartFormat>
    <chartFormat chart="4" format="7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6"/>
          </reference>
        </references>
      </pivotArea>
    </chartFormat>
    <chartFormat chart="4" format="7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8"/>
          </reference>
        </references>
      </pivotArea>
    </chartFormat>
    <chartFormat chart="4" format="7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2"/>
          </reference>
        </references>
      </pivotArea>
    </chartFormat>
    <chartFormat chart="4" format="7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4"/>
          </reference>
        </references>
      </pivotArea>
    </chartFormat>
    <chartFormat chart="4" format="7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1"/>
          </reference>
        </references>
      </pivotArea>
    </chartFormat>
    <chartFormat chart="4" format="7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1974FB-D066-4DED-9614-F0D54DDDDE30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6">
  <location ref="A7:E17" firstHeaderRow="1" firstDataRow="2" firstDataCol="1" rowPageCount="5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16">
        <item x="1"/>
        <item x="0"/>
        <item m="1" x="6"/>
        <item x="2"/>
        <item m="1" x="14"/>
        <item m="1" x="7"/>
        <item m="1" x="8"/>
        <item m="1" x="9"/>
        <item m="1" x="10"/>
        <item m="1" x="12"/>
        <item m="1" x="13"/>
        <item m="1" x="3"/>
        <item m="1" x="4"/>
        <item m="1" x="5"/>
        <item m="1" x="11"/>
        <item t="default"/>
      </items>
    </pivotField>
    <pivotField axis="axisCol" showAll="0">
      <items count="272">
        <item m="1" x="168"/>
        <item m="1" x="143"/>
        <item m="1" x="225"/>
        <item m="1" x="234"/>
        <item m="1" x="58"/>
        <item m="1" x="23"/>
        <item x="0"/>
        <item x="1"/>
        <item x="2"/>
        <item x="3"/>
        <item h="1" x="4"/>
        <item h="1" x="5"/>
        <item x="6"/>
        <item x="7"/>
        <item m="1" x="253"/>
        <item m="1" x="155"/>
        <item m="1" x="263"/>
        <item m="1" x="221"/>
        <item m="1" x="74"/>
        <item m="1" x="249"/>
        <item x="10"/>
        <item x="11"/>
        <item x="14"/>
        <item x="8"/>
        <item x="9"/>
        <item x="12"/>
        <item x="13"/>
        <item h="1" m="1" x="49"/>
        <item h="1" m="1" x="266"/>
        <item h="1" m="1" x="148"/>
        <item h="1" m="1" x="200"/>
        <item h="1" m="1" x="75"/>
        <item h="1" m="1" x="176"/>
        <item h="1" m="1" x="153"/>
        <item h="1" m="1" x="89"/>
        <item h="1" m="1" x="181"/>
        <item h="1" m="1" x="158"/>
        <item h="1" m="1" x="97"/>
        <item h="1" m="1" x="190"/>
        <item h="1" m="1" x="165"/>
        <item h="1" m="1" x="101"/>
        <item h="1" m="1" x="199"/>
        <item h="1" m="1" x="169"/>
        <item h="1" m="1" x="107"/>
        <item h="1" m="1" x="205"/>
        <item h="1" m="1" x="175"/>
        <item h="1" m="1" x="65"/>
        <item h="1" m="1" x="187"/>
        <item h="1" m="1" x="157"/>
        <item h="1" m="1" x="122"/>
        <item h="1" m="1" x="71"/>
        <item h="1" m="1" x="167"/>
        <item h="1" m="1" x="184"/>
        <item h="1" m="1" x="93"/>
        <item h="1" m="1" x="47"/>
        <item h="1" m="1" x="162"/>
        <item h="1" m="1" x="267"/>
        <item h="1" m="1" x="244"/>
        <item h="1" m="1" x="82"/>
        <item h="1" m="1" x="226"/>
        <item h="1" m="1" x="219"/>
        <item h="1" m="1" x="202"/>
        <item h="1" m="1" x="94"/>
        <item h="1" m="1" x="124"/>
        <item h="1" m="1" x="56"/>
        <item h="1" m="1" x="156"/>
        <item h="1" m="1" x="194"/>
        <item h="1" m="1" x="66"/>
        <item h="1" m="1" x="216"/>
        <item h="1" m="1" x="129"/>
        <item h="1" m="1" x="235"/>
        <item h="1" m="1" x="86"/>
        <item h="1" m="1" x="227"/>
        <item h="1" m="1" x="198"/>
        <item h="1" m="1" x="51"/>
        <item h="1" m="1" x="241"/>
        <item h="1" m="1" x="102"/>
        <item h="1" m="1" x="171"/>
        <item h="1" m="1" x="211"/>
        <item h="1" m="1" x="141"/>
        <item h="1" m="1" x="151"/>
        <item h="1" m="1" x="212"/>
        <item h="1" m="1" x="110"/>
        <item h="1" m="1" x="20"/>
        <item h="1" m="1" x="152"/>
        <item h="1" m="1" x="265"/>
        <item h="1" m="1" x="32"/>
        <item h="1" m="1" x="224"/>
        <item h="1" m="1" x="104"/>
        <item h="1" m="1" x="256"/>
        <item h="1" m="1" x="73"/>
        <item h="1" m="1" x="147"/>
        <item h="1" m="1" x="149"/>
        <item h="1" m="1" x="204"/>
        <item h="1" m="1" x="60"/>
        <item h="1" m="1" x="186"/>
        <item h="1" m="1" x="270"/>
        <item h="1" m="1" x="236"/>
        <item h="1" m="1" x="237"/>
        <item h="1" m="1" x="33"/>
        <item h="1" m="1" x="262"/>
        <item h="1" m="1" x="53"/>
        <item h="1" m="1" x="79"/>
        <item h="1" m="1" x="123"/>
        <item h="1" m="1" x="68"/>
        <item h="1" m="1" x="174"/>
        <item h="1" m="1" x="209"/>
        <item h="1" m="1" x="87"/>
        <item h="1" m="1" x="100"/>
        <item h="1" m="1" x="95"/>
        <item h="1" m="1" x="105"/>
        <item h="1" m="1" x="239"/>
        <item h="1" m="1" x="21"/>
        <item h="1" m="1" x="240"/>
        <item h="1" m="1" x="172"/>
        <item h="1" m="1" x="261"/>
        <item h="1" m="1" x="188"/>
        <item h="1" m="1" x="217"/>
        <item h="1" m="1" x="83"/>
        <item h="1" m="1" x="192"/>
        <item h="1" m="1" x="130"/>
        <item h="1" m="1" x="109"/>
        <item h="1" m="1" x="67"/>
        <item h="1" m="1" x="103"/>
        <item h="1" m="1" x="178"/>
        <item h="1" m="1" x="115"/>
        <item h="1" m="1" x="18"/>
        <item h="1" m="1" x="50"/>
        <item h="1" m="1" x="26"/>
        <item h="1" m="1" x="163"/>
        <item h="1" m="1" x="268"/>
        <item h="1" m="1" x="31"/>
        <item h="1" m="1" x="48"/>
        <item h="1" m="1" x="196"/>
        <item h="1" m="1" x="173"/>
        <item h="1" m="1" x="125"/>
        <item h="1" m="1" x="52"/>
        <item h="1" m="1" x="159"/>
        <item h="1" m="1" x="242"/>
        <item h="1" m="1" x="40"/>
        <item h="1" m="1" x="43"/>
        <item h="1" m="1" x="116"/>
        <item h="1" m="1" x="207"/>
        <item h="1" m="1" x="203"/>
        <item h="1" m="1" x="88"/>
        <item h="1" m="1" x="166"/>
        <item h="1" m="1" x="96"/>
        <item h="1" m="1" x="80"/>
        <item h="1" m="1" x="206"/>
        <item h="1" m="1" x="248"/>
        <item h="1" m="1" x="252"/>
        <item h="1" m="1" x="223"/>
        <item h="1" m="1" x="146"/>
        <item h="1" m="1" x="57"/>
        <item h="1" m="1" x="134"/>
        <item h="1" m="1" x="127"/>
        <item h="1" m="1" x="189"/>
        <item h="1" m="1" x="84"/>
        <item h="1" m="1" x="210"/>
        <item h="1" m="1" x="121"/>
        <item h="1" m="1" x="119"/>
        <item h="1" m="1" x="120"/>
        <item h="1" m="1" x="164"/>
        <item h="1" m="1" x="133"/>
        <item h="1" m="1" x="77"/>
        <item h="1" m="1" x="238"/>
        <item h="1" m="1" x="70"/>
        <item h="1" m="1" x="128"/>
        <item h="1" m="1" x="195"/>
        <item h="1" m="1" x="140"/>
        <item h="1" m="1" x="232"/>
        <item h="1" m="1" x="229"/>
        <item h="1" m="1" x="208"/>
        <item h="1" m="1" x="78"/>
        <item h="1" m="1" x="22"/>
        <item h="1" m="1" x="154"/>
        <item h="1" m="1" x="228"/>
        <item h="1" m="1" x="233"/>
        <item h="1" m="1" x="136"/>
        <item h="1" m="1" x="269"/>
        <item h="1" m="1" x="61"/>
        <item h="1" m="1" x="247"/>
        <item h="1" m="1" x="17"/>
        <item h="1" m="1" x="126"/>
        <item h="1" m="1" x="41"/>
        <item h="1" m="1" x="220"/>
        <item h="1" m="1" x="230"/>
        <item h="1" m="1" x="42"/>
        <item h="1" m="1" x="27"/>
        <item h="1" m="1" x="180"/>
        <item h="1" m="1" x="231"/>
        <item h="1" m="1" x="62"/>
        <item h="1" m="1" x="138"/>
        <item h="1" m="1" x="131"/>
        <item h="1" m="1" x="260"/>
        <item h="1" m="1" x="85"/>
        <item h="1" m="1" x="113"/>
        <item h="1" m="1" x="183"/>
        <item h="1" m="1" x="76"/>
        <item h="1" m="1" x="38"/>
        <item h="1" m="1" x="137"/>
        <item h="1" m="1" x="39"/>
        <item h="1" m="1" x="37"/>
        <item h="1" m="1" x="114"/>
        <item h="1" m="1" x="139"/>
        <item h="1" m="1" x="81"/>
        <item h="1" m="1" x="99"/>
        <item h="1" m="1" x="64"/>
        <item h="1" m="1" x="35"/>
        <item h="1" m="1" x="92"/>
        <item h="1" m="1" x="193"/>
        <item h="1" m="1" x="245"/>
        <item h="1" m="1" x="118"/>
        <item h="1" m="1" x="72"/>
        <item h="1" m="1" x="182"/>
        <item h="1" m="1" x="218"/>
        <item h="1" m="1" x="150"/>
        <item h="1" m="1" x="34"/>
        <item h="1" m="1" x="29"/>
        <item h="1" m="1" x="179"/>
        <item h="1" m="1" x="264"/>
        <item h="1" m="1" x="25"/>
        <item h="1" m="1" x="106"/>
        <item h="1" m="1" x="250"/>
        <item h="1" m="1" x="254"/>
        <item h="1" m="1" x="142"/>
        <item h="1" m="1" x="19"/>
        <item h="1" m="1" x="160"/>
        <item h="1" m="1" x="222"/>
        <item h="1" m="1" x="243"/>
        <item h="1" m="1" x="161"/>
        <item h="1" m="1" x="185"/>
        <item h="1" m="1" x="59"/>
        <item h="1" m="1" x="24"/>
        <item h="1" m="1" x="177"/>
        <item h="1" m="1" x="257"/>
        <item h="1" m="1" x="191"/>
        <item h="1" m="1" x="197"/>
        <item h="1" m="1" x="201"/>
        <item h="1" m="1" x="117"/>
        <item h="1" m="1" x="16"/>
        <item h="1" m="1" x="90"/>
        <item h="1" m="1" x="46"/>
        <item h="1" m="1" x="30"/>
        <item h="1" m="1" x="108"/>
        <item h="1" m="1" x="15"/>
        <item h="1" m="1" x="111"/>
        <item h="1" m="1" x="259"/>
        <item h="1" m="1" x="55"/>
        <item h="1" m="1" x="215"/>
        <item h="1" m="1" x="69"/>
        <item h="1" m="1" x="214"/>
        <item h="1" m="1" x="145"/>
        <item h="1" m="1" x="45"/>
        <item h="1" m="1" x="132"/>
        <item h="1" m="1" x="255"/>
        <item h="1" m="1" x="213"/>
        <item h="1" m="1" x="98"/>
        <item h="1" m="1" x="144"/>
        <item h="1" m="1" x="36"/>
        <item h="1" m="1" x="63"/>
        <item h="1" m="1" x="135"/>
        <item h="1" m="1" x="112"/>
        <item h="1" m="1" x="44"/>
        <item h="1" m="1" x="251"/>
        <item h="1" m="1" x="170"/>
        <item h="1" m="1" x="258"/>
        <item h="1" m="1" x="246"/>
        <item h="1" m="1" x="54"/>
        <item h="1" m="1" x="91"/>
        <item h="1" m="1" x="28"/>
        <item t="default"/>
      </items>
    </pivotField>
    <pivotField axis="axisPage" multipleItemSelectionAllowed="1" showAll="0">
      <items count="20">
        <item h="1" m="1" x="17"/>
        <item x="0"/>
        <item x="1"/>
        <item h="1" m="1" x="9"/>
        <item h="1" m="1" x="16"/>
        <item h="1" m="1" x="6"/>
        <item h="1" m="1" x="14"/>
        <item h="1" m="1" x="18"/>
        <item h="1" m="1" x="2"/>
        <item h="1" m="1" x="5"/>
        <item h="1" m="1" x="3"/>
        <item h="1" m="1" x="8"/>
        <item h="1" m="1" x="15"/>
        <item h="1" m="1" x="4"/>
        <item h="1" m="1" x="11"/>
        <item h="1" m="1" x="7"/>
        <item h="1" m="1" x="12"/>
        <item h="1" m="1" x="10"/>
        <item h="1" m="1" x="13"/>
        <item t="default"/>
      </items>
    </pivotField>
    <pivotField axis="axisPage" multipleItemSelectionAllowed="1" showAll="0">
      <items count="11">
        <item m="1" x="7"/>
        <item m="1" x="9"/>
        <item h="1"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x="2"/>
        <item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showAll="0"/>
    <pivotField showAll="0"/>
    <pivotField axis="axisRow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2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12"/>
  </colFields>
  <colItems count="4">
    <i>
      <x v="12"/>
    </i>
    <i>
      <x v="13"/>
    </i>
    <i>
      <x v="25"/>
    </i>
    <i>
      <x v="26"/>
    </i>
  </colItems>
  <pageFields count="5">
    <pageField fld="11" item="1" hier="-1"/>
    <pageField fld="14" hier="-1"/>
    <pageField fld="17" hier="-1"/>
    <pageField fld="16" hier="-1"/>
    <pageField fld="13" hier="-1"/>
  </pageFields>
  <dataFields count="1">
    <dataField name="Average of op-duration" fld="25" subtotal="average" baseField="19" baseItem="0" numFmtId="164"/>
  </dataFields>
  <chartFormats count="41">
    <chartFormat chart="2" format="17" series="1">
      <pivotArea type="data" outline="0" fieldPosition="0">
        <references count="1">
          <reference field="12" count="1" selected="0">
            <x v="0"/>
          </reference>
        </references>
      </pivotArea>
    </chartFormat>
    <chartFormat chart="2" format="18" series="1">
      <pivotArea type="data" outline="0" fieldPosition="0">
        <references count="1">
          <reference field="12" count="1" selected="0">
            <x v="1"/>
          </reference>
        </references>
      </pivotArea>
    </chartFormat>
    <chartFormat chart="2" format="19" series="1">
      <pivotArea type="data" outline="0" fieldPosition="0">
        <references count="1">
          <reference field="12" count="1" selected="0">
            <x v="2"/>
          </reference>
        </references>
      </pivotArea>
    </chartFormat>
    <chartFormat chart="2" format="20" series="1">
      <pivotArea type="data" outline="0" fieldPosition="0">
        <references count="1">
          <reference field="12" count="1" selected="0">
            <x v="3"/>
          </reference>
        </references>
      </pivotArea>
    </chartFormat>
    <chartFormat chart="2" format="21" series="1">
      <pivotArea type="data" outline="0" fieldPosition="0">
        <references count="1">
          <reference field="12" count="1" selected="0">
            <x v="4"/>
          </reference>
        </references>
      </pivotArea>
    </chartFormat>
    <chartFormat chart="2" format="22" series="1">
      <pivotArea type="data" outline="0" fieldPosition="0">
        <references count="1">
          <reference field="12" count="1" selected="0">
            <x v="5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2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2" format="2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2" format="2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2" format="3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2" format="3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4"/>
          </reference>
        </references>
      </pivotArea>
    </chartFormat>
    <chartFormat chart="2" format="4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5"/>
          </reference>
        </references>
      </pivotArea>
    </chartFormat>
    <chartFormat chart="2" format="4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6"/>
          </reference>
        </references>
      </pivotArea>
    </chartFormat>
    <chartFormat chart="2" format="4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7"/>
          </reference>
        </references>
      </pivotArea>
    </chartFormat>
    <chartFormat chart="2" format="4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9"/>
          </reference>
        </references>
      </pivotArea>
    </chartFormat>
    <chartFormat chart="2" format="4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2" format="4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2" format="5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  <chartFormat chart="3" format="5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  <chartFormat chart="3" format="5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3" format="5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3" format="5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3" format="5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5"/>
          </reference>
        </references>
      </pivotArea>
    </chartFormat>
    <chartFormat chart="3" format="5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6"/>
          </reference>
        </references>
      </pivotArea>
    </chartFormat>
    <chartFormat chart="3" format="5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3" format="5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3" format="5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4" format="6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4" format="6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4" format="6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5"/>
          </reference>
        </references>
      </pivotArea>
    </chartFormat>
    <chartFormat chart="4" format="6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6"/>
          </reference>
        </references>
      </pivotArea>
    </chartFormat>
    <chartFormat chart="4" format="6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4" format="6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5" format="6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5" format="6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5" format="6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5"/>
          </reference>
        </references>
      </pivotArea>
    </chartFormat>
    <chartFormat chart="5" format="6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B2C071-BCB0-4FA6-8CD4-02F5E3F81C98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3">
  <location ref="A8:D18" firstHeaderRow="1" firstDataRow="2" firstDataCol="1" rowPageCount="6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16">
        <item x="1"/>
        <item x="0"/>
        <item m="1" x="6"/>
        <item x="2"/>
        <item m="1" x="14"/>
        <item m="1" x="7"/>
        <item m="1" x="8"/>
        <item m="1" x="9"/>
        <item m="1" x="10"/>
        <item m="1" x="12"/>
        <item m="1" x="13"/>
        <item m="1" x="3"/>
        <item m="1" x="4"/>
        <item m="1" x="5"/>
        <item m="1" x="11"/>
        <item t="default"/>
      </items>
    </pivotField>
    <pivotField axis="axisCol" showAll="0">
      <items count="272">
        <item m="1" x="168"/>
        <item m="1" x="143"/>
        <item m="1" x="225"/>
        <item m="1" x="234"/>
        <item m="1" x="58"/>
        <item m="1" x="23"/>
        <item x="0"/>
        <item x="1"/>
        <item x="2"/>
        <item x="3"/>
        <item x="4"/>
        <item x="5"/>
        <item x="6"/>
        <item x="7"/>
        <item m="1" x="253"/>
        <item m="1" x="155"/>
        <item m="1" x="263"/>
        <item m="1" x="221"/>
        <item m="1" x="74"/>
        <item m="1" x="249"/>
        <item x="10"/>
        <item x="11"/>
        <item x="14"/>
        <item x="8"/>
        <item x="9"/>
        <item x="12"/>
        <item x="13"/>
        <item m="1" x="49"/>
        <item m="1" x="266"/>
        <item m="1" x="148"/>
        <item m="1" x="200"/>
        <item m="1" x="75"/>
        <item m="1" x="176"/>
        <item m="1" x="153"/>
        <item m="1" x="89"/>
        <item m="1" x="181"/>
        <item m="1" x="158"/>
        <item m="1" x="97"/>
        <item m="1" x="190"/>
        <item m="1" x="165"/>
        <item m="1" x="101"/>
        <item m="1" x="199"/>
        <item m="1" x="169"/>
        <item m="1" x="107"/>
        <item m="1" x="205"/>
        <item m="1" x="175"/>
        <item m="1" x="65"/>
        <item m="1" x="187"/>
        <item m="1" x="157"/>
        <item m="1" x="122"/>
        <item m="1" x="71"/>
        <item m="1" x="167"/>
        <item m="1" x="184"/>
        <item m="1" x="93"/>
        <item m="1" x="47"/>
        <item m="1" x="162"/>
        <item m="1" x="267"/>
        <item m="1" x="244"/>
        <item m="1" x="82"/>
        <item m="1" x="226"/>
        <item m="1" x="219"/>
        <item m="1" x="202"/>
        <item m="1" x="94"/>
        <item m="1" x="124"/>
        <item m="1" x="56"/>
        <item m="1" x="156"/>
        <item m="1" x="194"/>
        <item m="1" x="66"/>
        <item m="1" x="216"/>
        <item m="1" x="129"/>
        <item m="1" x="235"/>
        <item m="1" x="86"/>
        <item m="1" x="227"/>
        <item m="1" x="198"/>
        <item m="1" x="51"/>
        <item m="1" x="241"/>
        <item m="1" x="102"/>
        <item m="1" x="171"/>
        <item m="1" x="211"/>
        <item m="1" x="141"/>
        <item m="1" x="151"/>
        <item m="1" x="212"/>
        <item m="1" x="110"/>
        <item m="1" x="20"/>
        <item m="1" x="152"/>
        <item m="1" x="265"/>
        <item m="1" x="32"/>
        <item m="1" x="224"/>
        <item m="1" x="104"/>
        <item m="1" x="256"/>
        <item m="1" x="73"/>
        <item m="1" x="147"/>
        <item m="1" x="149"/>
        <item m="1" x="204"/>
        <item m="1" x="60"/>
        <item m="1" x="186"/>
        <item m="1" x="270"/>
        <item m="1" x="236"/>
        <item m="1" x="237"/>
        <item m="1" x="33"/>
        <item m="1" x="262"/>
        <item m="1" x="53"/>
        <item m="1" x="79"/>
        <item m="1" x="123"/>
        <item m="1" x="68"/>
        <item m="1" x="174"/>
        <item m="1" x="209"/>
        <item m="1" x="87"/>
        <item m="1" x="100"/>
        <item m="1" x="95"/>
        <item m="1" x="105"/>
        <item m="1" x="239"/>
        <item m="1" x="21"/>
        <item m="1" x="240"/>
        <item m="1" x="172"/>
        <item m="1" x="261"/>
        <item m="1" x="188"/>
        <item m="1" x="217"/>
        <item m="1" x="83"/>
        <item m="1" x="192"/>
        <item m="1" x="130"/>
        <item m="1" x="109"/>
        <item m="1" x="67"/>
        <item m="1" x="103"/>
        <item m="1" x="178"/>
        <item m="1" x="115"/>
        <item m="1" x="18"/>
        <item m="1" x="50"/>
        <item m="1" x="26"/>
        <item m="1" x="163"/>
        <item m="1" x="268"/>
        <item m="1" x="31"/>
        <item m="1" x="48"/>
        <item m="1" x="196"/>
        <item m="1" x="173"/>
        <item m="1" x="125"/>
        <item m="1" x="52"/>
        <item m="1" x="159"/>
        <item m="1" x="242"/>
        <item m="1" x="40"/>
        <item m="1" x="43"/>
        <item m="1" x="116"/>
        <item m="1" x="207"/>
        <item m="1" x="203"/>
        <item m="1" x="88"/>
        <item m="1" x="166"/>
        <item m="1" x="96"/>
        <item m="1" x="80"/>
        <item m="1" x="206"/>
        <item m="1" x="248"/>
        <item m="1" x="252"/>
        <item m="1" x="223"/>
        <item m="1" x="146"/>
        <item m="1" x="57"/>
        <item m="1" x="134"/>
        <item m="1" x="127"/>
        <item m="1" x="189"/>
        <item m="1" x="84"/>
        <item m="1" x="210"/>
        <item m="1" x="121"/>
        <item m="1" x="119"/>
        <item m="1" x="120"/>
        <item m="1" x="164"/>
        <item m="1" x="133"/>
        <item m="1" x="77"/>
        <item m="1" x="238"/>
        <item m="1" x="70"/>
        <item m="1" x="128"/>
        <item m="1" x="195"/>
        <item m="1" x="140"/>
        <item m="1" x="232"/>
        <item m="1" x="229"/>
        <item m="1" x="208"/>
        <item m="1" x="78"/>
        <item m="1" x="22"/>
        <item m="1" x="154"/>
        <item m="1" x="228"/>
        <item m="1" x="233"/>
        <item m="1" x="136"/>
        <item m="1" x="269"/>
        <item m="1" x="61"/>
        <item m="1" x="247"/>
        <item m="1" x="17"/>
        <item m="1" x="126"/>
        <item m="1" x="41"/>
        <item m="1" x="220"/>
        <item m="1" x="230"/>
        <item m="1" x="42"/>
        <item m="1" x="27"/>
        <item m="1" x="180"/>
        <item m="1" x="231"/>
        <item m="1" x="62"/>
        <item m="1" x="138"/>
        <item m="1" x="131"/>
        <item m="1" x="260"/>
        <item m="1" x="85"/>
        <item m="1" x="113"/>
        <item m="1" x="183"/>
        <item m="1" x="76"/>
        <item m="1" x="38"/>
        <item m="1" x="137"/>
        <item m="1" x="39"/>
        <item m="1" x="37"/>
        <item m="1" x="114"/>
        <item m="1" x="139"/>
        <item m="1" x="81"/>
        <item m="1" x="99"/>
        <item m="1" x="64"/>
        <item m="1" x="35"/>
        <item m="1" x="92"/>
        <item m="1" x="193"/>
        <item m="1" x="245"/>
        <item m="1" x="118"/>
        <item m="1" x="72"/>
        <item m="1" x="182"/>
        <item m="1" x="218"/>
        <item m="1" x="150"/>
        <item m="1" x="34"/>
        <item m="1" x="29"/>
        <item m="1" x="179"/>
        <item m="1" x="264"/>
        <item m="1" x="25"/>
        <item m="1" x="106"/>
        <item m="1" x="250"/>
        <item m="1" x="254"/>
        <item m="1" x="142"/>
        <item m="1" x="19"/>
        <item m="1" x="160"/>
        <item m="1" x="222"/>
        <item m="1" x="243"/>
        <item m="1" x="161"/>
        <item m="1" x="185"/>
        <item m="1" x="59"/>
        <item m="1" x="24"/>
        <item m="1" x="177"/>
        <item m="1" x="257"/>
        <item m="1" x="191"/>
        <item m="1" x="197"/>
        <item m="1" x="201"/>
        <item m="1" x="117"/>
        <item m="1" x="16"/>
        <item m="1" x="90"/>
        <item m="1" x="46"/>
        <item m="1" x="30"/>
        <item m="1" x="108"/>
        <item m="1" x="15"/>
        <item m="1" x="111"/>
        <item m="1" x="259"/>
        <item m="1" x="55"/>
        <item m="1" x="215"/>
        <item m="1" x="69"/>
        <item m="1" x="214"/>
        <item m="1" x="145"/>
        <item m="1" x="45"/>
        <item m="1" x="132"/>
        <item m="1" x="255"/>
        <item m="1" x="213"/>
        <item m="1" x="98"/>
        <item m="1" x="144"/>
        <item m="1" x="36"/>
        <item m="1" x="63"/>
        <item m="1" x="135"/>
        <item m="1" x="112"/>
        <item m="1" x="44"/>
        <item m="1" x="251"/>
        <item m="1" x="170"/>
        <item m="1" x="258"/>
        <item m="1" x="246"/>
        <item m="1" x="54"/>
        <item m="1" x="91"/>
        <item m="1" x="28"/>
        <item t="default"/>
      </items>
    </pivotField>
    <pivotField axis="axisPage" multipleItemSelectionAllowed="1" showAll="0">
      <items count="20">
        <item h="1" m="1" x="17"/>
        <item x="0"/>
        <item x="1"/>
        <item h="1" m="1" x="9"/>
        <item h="1" m="1" x="16"/>
        <item h="1" m="1" x="6"/>
        <item h="1" m="1" x="14"/>
        <item h="1" m="1" x="18"/>
        <item h="1" m="1" x="2"/>
        <item h="1" m="1" x="5"/>
        <item h="1" m="1" x="3"/>
        <item h="1" m="1" x="8"/>
        <item h="1" m="1" x="15"/>
        <item h="1" m="1" x="4"/>
        <item h="1" m="1" x="11"/>
        <item h="1" m="1" x="7"/>
        <item h="1" m="1" x="12"/>
        <item h="1" m="1" x="10"/>
        <item h="1" m="1" x="13"/>
        <item t="default"/>
      </items>
    </pivotField>
    <pivotField axis="axisPage" multipleItemSelectionAllowed="1" showAll="0">
      <items count="11">
        <item m="1" x="7"/>
        <item m="1" x="9"/>
        <item h="1"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x="2"/>
        <item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axis="axisPage" showAll="0">
      <items count="3">
        <item m="1" x="1"/>
        <item x="0"/>
        <item t="default"/>
      </items>
    </pivotField>
    <pivotField showAll="0"/>
    <pivotField axis="axisRow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2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12"/>
  </colFields>
  <colItems count="3">
    <i>
      <x v="20"/>
    </i>
    <i>
      <x v="21"/>
    </i>
    <i>
      <x v="22"/>
    </i>
  </colItems>
  <pageFields count="6">
    <pageField fld="11" item="3" hier="-1"/>
    <pageField fld="14" hier="-1"/>
    <pageField fld="17" hier="-1"/>
    <pageField fld="16" hier="-1"/>
    <pageField fld="13" hier="-1"/>
    <pageField fld="20" hier="-1"/>
  </pageFields>
  <dataFields count="1">
    <dataField name="Average of op-duration" fld="25" subtotal="average" baseField="19" baseItem="0" numFmtId="164"/>
  </dataFields>
  <chartFormats count="22">
    <chartFormat chart="2" format="17" series="1">
      <pivotArea type="data" outline="0" fieldPosition="0">
        <references count="1">
          <reference field="12" count="1" selected="0">
            <x v="0"/>
          </reference>
        </references>
      </pivotArea>
    </chartFormat>
    <chartFormat chart="2" format="18" series="1">
      <pivotArea type="data" outline="0" fieldPosition="0">
        <references count="1">
          <reference field="12" count="1" selected="0">
            <x v="1"/>
          </reference>
        </references>
      </pivotArea>
    </chartFormat>
    <chartFormat chart="2" format="19" series="1">
      <pivotArea type="data" outline="0" fieldPosition="0">
        <references count="1">
          <reference field="12" count="1" selected="0">
            <x v="2"/>
          </reference>
        </references>
      </pivotArea>
    </chartFormat>
    <chartFormat chart="2" format="20" series="1">
      <pivotArea type="data" outline="0" fieldPosition="0">
        <references count="1">
          <reference field="12" count="1" selected="0">
            <x v="3"/>
          </reference>
        </references>
      </pivotArea>
    </chartFormat>
    <chartFormat chart="2" format="21" series="1">
      <pivotArea type="data" outline="0" fieldPosition="0">
        <references count="1">
          <reference field="12" count="1" selected="0">
            <x v="4"/>
          </reference>
        </references>
      </pivotArea>
    </chartFormat>
    <chartFormat chart="2" format="22" series="1">
      <pivotArea type="data" outline="0" fieldPosition="0">
        <references count="1">
          <reference field="12" count="1" selected="0">
            <x v="5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2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"/>
          </reference>
        </references>
      </pivotArea>
    </chartFormat>
    <chartFormat chart="2" format="2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"/>
          </reference>
        </references>
      </pivotArea>
    </chartFormat>
    <chartFormat chart="2" format="2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2"/>
          </reference>
        </references>
      </pivotArea>
    </chartFormat>
    <chartFormat chart="2" format="3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2" format="3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4"/>
          </reference>
        </references>
      </pivotArea>
    </chartFormat>
    <chartFormat chart="2" format="41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5"/>
          </reference>
        </references>
      </pivotArea>
    </chartFormat>
    <chartFormat chart="2" format="4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6"/>
          </reference>
        </references>
      </pivotArea>
    </chartFormat>
    <chartFormat chart="2" format="4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7"/>
          </reference>
        </references>
      </pivotArea>
    </chartFormat>
    <chartFormat chart="2" format="4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9"/>
          </reference>
        </references>
      </pivotArea>
    </chartFormat>
    <chartFormat chart="2" format="4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1"/>
          </reference>
        </references>
      </pivotArea>
    </chartFormat>
    <chartFormat chart="2" format="4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2"/>
          </reference>
        </references>
      </pivotArea>
    </chartFormat>
    <chartFormat chart="2" format="50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9F5677-8D6A-427A-84F3-985AC62809A4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4">
  <location ref="A8:C18" firstHeaderRow="1" firstDataRow="2" firstDataCol="1" rowPageCount="5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16">
        <item x="1"/>
        <item x="0"/>
        <item m="1" x="6"/>
        <item x="2"/>
        <item m="1" x="14"/>
        <item m="1" x="7"/>
        <item m="1" x="8"/>
        <item m="1" x="9"/>
        <item m="1" x="10"/>
        <item m="1" x="12"/>
        <item m="1" x="13"/>
        <item m="1" x="3"/>
        <item m="1" x="4"/>
        <item m="1" x="5"/>
        <item m="1" x="11"/>
        <item t="default"/>
      </items>
    </pivotField>
    <pivotField showAll="0"/>
    <pivotField axis="axisPage" multipleItemSelectionAllowed="1" showAll="0">
      <items count="20">
        <item h="1" m="1" x="17"/>
        <item x="0"/>
        <item h="1" x="1"/>
        <item h="1" m="1" x="9"/>
        <item h="1" m="1" x="16"/>
        <item h="1" m="1" x="6"/>
        <item h="1" m="1" x="14"/>
        <item h="1" m="1" x="18"/>
        <item h="1" m="1" x="2"/>
        <item h="1" m="1" x="5"/>
        <item h="1" m="1" x="3"/>
        <item h="1" m="1" x="8"/>
        <item h="1" m="1" x="15"/>
        <item h="1" m="1" x="4"/>
        <item h="1" m="1" x="11"/>
        <item h="1" m="1" x="7"/>
        <item h="1" m="1" x="12"/>
        <item h="1" m="1" x="10"/>
        <item h="1" m="1" x="13"/>
        <item t="default"/>
      </items>
    </pivotField>
    <pivotField axis="axisPage" multipleItemSelectionAllowed="1" showAll="0">
      <items count="11">
        <item m="1" x="7"/>
        <item m="1" x="9"/>
        <item h="1"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h="1" x="2"/>
        <item h="1"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axis="axisPage" showAll="0">
      <items count="3">
        <item m="1" x="1"/>
        <item x="0"/>
        <item t="default"/>
      </items>
    </pivotField>
    <pivotField showAll="0"/>
    <pivotField axis="axisRow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2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11"/>
  </colFields>
  <colItems count="2">
    <i>
      <x/>
    </i>
    <i>
      <x v="1"/>
    </i>
  </colItems>
  <pageFields count="5">
    <pageField fld="14" hier="-1"/>
    <pageField fld="17" item="3" hier="-1"/>
    <pageField fld="16" hier="-1"/>
    <pageField fld="13" hier="-1"/>
    <pageField fld="20" hier="-1"/>
  </pageFields>
  <dataFields count="1">
    <dataField name="Average of op-duration" fld="25" subtotal="average" baseField="22" baseItem="0" numFmtId="164"/>
  </dataFields>
  <chartFormats count="14">
    <chartFormat chart="3" format="5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5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4"/>
          </reference>
        </references>
      </pivotArea>
    </chartFormat>
    <chartFormat chart="3" format="56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5"/>
          </reference>
        </references>
      </pivotArea>
    </chartFormat>
    <chartFormat chart="3" format="57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6"/>
          </reference>
        </references>
      </pivotArea>
    </chartFormat>
    <chartFormat chart="3" format="58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7"/>
          </reference>
        </references>
      </pivotArea>
    </chartFormat>
    <chartFormat chart="3" format="59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8"/>
          </reference>
        </references>
      </pivotArea>
    </chartFormat>
    <chartFormat chart="3" format="6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9"/>
          </reference>
        </references>
      </pivotArea>
    </chartFormat>
    <chartFormat chart="3" format="6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0"/>
          </reference>
        </references>
      </pivotArea>
    </chartFormat>
    <chartFormat chart="3" format="6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3"/>
          </reference>
        </references>
      </pivotArea>
    </chartFormat>
    <chartFormat chart="3" format="6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1"/>
          </reference>
        </references>
      </pivotArea>
    </chartFormat>
    <chartFormat chart="3" format="64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2"/>
          </reference>
        </references>
      </pivotArea>
    </chartFormat>
    <chartFormat chart="3" format="65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3"/>
          </reference>
        </references>
      </pivotArea>
    </chartFormat>
    <chartFormat chart="3" format="7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3" format="7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07D9AC-6990-459A-B99F-6854C378D8D9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5">
  <location ref="A8:B9" firstHeaderRow="1" firstDataRow="2" firstDataCol="1" rowPageCount="5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16">
        <item h="1" x="1"/>
        <item h="1" x="0"/>
        <item h="1" m="1" x="6"/>
        <item h="1" x="2"/>
        <item h="1" m="1" x="14"/>
        <item h="1" m="1" x="7"/>
        <item h="1" m="1" x="8"/>
        <item h="1" m="1" x="9"/>
        <item h="1" m="1" x="10"/>
        <item h="1" m="1" x="12"/>
        <item h="1" m="1" x="13"/>
        <item h="1" m="1" x="3"/>
        <item h="1" m="1" x="4"/>
        <item h="1" m="1" x="5"/>
        <item m="1" x="11"/>
        <item t="default"/>
      </items>
    </pivotField>
    <pivotField axis="axisRow" showAll="0">
      <items count="272">
        <item m="1" x="168"/>
        <item m="1" x="221"/>
        <item m="1" x="263"/>
        <item m="1" x="148"/>
        <item m="1" x="200"/>
        <item m="1" x="143"/>
        <item x="3"/>
        <item x="9"/>
        <item x="2"/>
        <item m="1" x="225"/>
        <item x="1"/>
        <item x="8"/>
        <item x="0"/>
        <item m="1" x="266"/>
        <item m="1" x="234"/>
        <item x="7"/>
        <item x="11"/>
        <item x="6"/>
        <item m="1" x="58"/>
        <item x="5"/>
        <item x="10"/>
        <item x="4"/>
        <item m="1" x="23"/>
        <item m="1" x="155"/>
        <item m="1" x="249"/>
        <item m="1" x="49"/>
        <item x="13"/>
        <item x="14"/>
        <item x="12"/>
        <item m="1" x="253"/>
        <item m="1" x="74"/>
        <item m="1" x="75"/>
        <item m="1" x="176"/>
        <item m="1" x="153"/>
        <item m="1" x="89"/>
        <item m="1" x="181"/>
        <item m="1" x="158"/>
        <item m="1" x="97"/>
        <item m="1" x="190"/>
        <item m="1" x="165"/>
        <item m="1" x="101"/>
        <item m="1" x="199"/>
        <item m="1" x="169"/>
        <item m="1" x="107"/>
        <item m="1" x="205"/>
        <item m="1" x="175"/>
        <item m="1" x="65"/>
        <item m="1" x="187"/>
        <item m="1" x="157"/>
        <item m="1" x="122"/>
        <item m="1" x="71"/>
        <item m="1" x="167"/>
        <item m="1" x="184"/>
        <item m="1" x="93"/>
        <item m="1" x="47"/>
        <item m="1" x="162"/>
        <item m="1" x="267"/>
        <item m="1" x="244"/>
        <item m="1" x="82"/>
        <item m="1" x="226"/>
        <item m="1" x="219"/>
        <item m="1" x="202"/>
        <item m="1" x="94"/>
        <item m="1" x="124"/>
        <item m="1" x="56"/>
        <item m="1" x="156"/>
        <item m="1" x="194"/>
        <item m="1" x="66"/>
        <item m="1" x="216"/>
        <item m="1" x="129"/>
        <item m="1" x="235"/>
        <item m="1" x="86"/>
        <item m="1" x="227"/>
        <item m="1" x="198"/>
        <item m="1" x="51"/>
        <item m="1" x="241"/>
        <item m="1" x="102"/>
        <item m="1" x="171"/>
        <item m="1" x="211"/>
        <item m="1" x="141"/>
        <item m="1" x="151"/>
        <item m="1" x="212"/>
        <item m="1" x="110"/>
        <item m="1" x="20"/>
        <item m="1" x="152"/>
        <item m="1" x="265"/>
        <item m="1" x="32"/>
        <item m="1" x="224"/>
        <item m="1" x="104"/>
        <item m="1" x="256"/>
        <item m="1" x="73"/>
        <item m="1" x="147"/>
        <item m="1" x="149"/>
        <item m="1" x="204"/>
        <item m="1" x="60"/>
        <item m="1" x="186"/>
        <item m="1" x="270"/>
        <item m="1" x="236"/>
        <item m="1" x="237"/>
        <item m="1" x="33"/>
        <item m="1" x="262"/>
        <item m="1" x="53"/>
        <item m="1" x="79"/>
        <item m="1" x="123"/>
        <item m="1" x="68"/>
        <item m="1" x="174"/>
        <item m="1" x="209"/>
        <item m="1" x="87"/>
        <item m="1" x="100"/>
        <item m="1" x="95"/>
        <item m="1" x="105"/>
        <item m="1" x="239"/>
        <item m="1" x="21"/>
        <item m="1" x="240"/>
        <item m="1" x="172"/>
        <item m="1" x="261"/>
        <item m="1" x="188"/>
        <item m="1" x="217"/>
        <item m="1" x="83"/>
        <item m="1" x="192"/>
        <item m="1" x="130"/>
        <item m="1" x="109"/>
        <item m="1" x="67"/>
        <item m="1" x="103"/>
        <item m="1" x="178"/>
        <item m="1" x="115"/>
        <item m="1" x="18"/>
        <item m="1" x="50"/>
        <item m="1" x="26"/>
        <item m="1" x="163"/>
        <item m="1" x="268"/>
        <item m="1" x="31"/>
        <item m="1" x="48"/>
        <item m="1" x="196"/>
        <item m="1" x="173"/>
        <item m="1" x="125"/>
        <item m="1" x="52"/>
        <item m="1" x="159"/>
        <item m="1" x="242"/>
        <item m="1" x="40"/>
        <item m="1" x="43"/>
        <item m="1" x="116"/>
        <item m="1" x="207"/>
        <item m="1" x="203"/>
        <item m="1" x="88"/>
        <item m="1" x="166"/>
        <item m="1" x="96"/>
        <item m="1" x="80"/>
        <item m="1" x="206"/>
        <item m="1" x="248"/>
        <item m="1" x="252"/>
        <item m="1" x="223"/>
        <item m="1" x="146"/>
        <item m="1" x="57"/>
        <item m="1" x="134"/>
        <item m="1" x="127"/>
        <item m="1" x="189"/>
        <item m="1" x="84"/>
        <item m="1" x="210"/>
        <item m="1" x="121"/>
        <item m="1" x="119"/>
        <item m="1" x="120"/>
        <item m="1" x="164"/>
        <item m="1" x="133"/>
        <item m="1" x="77"/>
        <item m="1" x="238"/>
        <item m="1" x="70"/>
        <item m="1" x="128"/>
        <item m="1" x="195"/>
        <item m="1" x="140"/>
        <item m="1" x="232"/>
        <item m="1" x="229"/>
        <item m="1" x="208"/>
        <item m="1" x="78"/>
        <item m="1" x="22"/>
        <item m="1" x="154"/>
        <item m="1" x="228"/>
        <item m="1" x="233"/>
        <item m="1" x="136"/>
        <item m="1" x="269"/>
        <item m="1" x="61"/>
        <item m="1" x="247"/>
        <item m="1" x="17"/>
        <item m="1" x="126"/>
        <item m="1" x="41"/>
        <item m="1" x="220"/>
        <item m="1" x="230"/>
        <item m="1" x="42"/>
        <item m="1" x="27"/>
        <item m="1" x="180"/>
        <item m="1" x="231"/>
        <item m="1" x="62"/>
        <item m="1" x="138"/>
        <item m="1" x="131"/>
        <item m="1" x="260"/>
        <item m="1" x="85"/>
        <item m="1" x="113"/>
        <item m="1" x="183"/>
        <item m="1" x="76"/>
        <item m="1" x="38"/>
        <item m="1" x="137"/>
        <item m="1" x="39"/>
        <item m="1" x="37"/>
        <item m="1" x="114"/>
        <item m="1" x="139"/>
        <item m="1" x="81"/>
        <item m="1" x="99"/>
        <item m="1" x="64"/>
        <item m="1" x="35"/>
        <item m="1" x="92"/>
        <item m="1" x="193"/>
        <item m="1" x="245"/>
        <item m="1" x="118"/>
        <item m="1" x="72"/>
        <item m="1" x="182"/>
        <item m="1" x="218"/>
        <item m="1" x="150"/>
        <item m="1" x="34"/>
        <item m="1" x="29"/>
        <item m="1" x="179"/>
        <item m="1" x="264"/>
        <item m="1" x="25"/>
        <item m="1" x="106"/>
        <item m="1" x="250"/>
        <item m="1" x="254"/>
        <item m="1" x="142"/>
        <item m="1" x="19"/>
        <item m="1" x="160"/>
        <item m="1" x="222"/>
        <item m="1" x="243"/>
        <item m="1" x="161"/>
        <item m="1" x="185"/>
        <item m="1" x="59"/>
        <item m="1" x="24"/>
        <item m="1" x="177"/>
        <item m="1" x="257"/>
        <item m="1" x="191"/>
        <item m="1" x="197"/>
        <item m="1" x="201"/>
        <item m="1" x="117"/>
        <item m="1" x="16"/>
        <item m="1" x="90"/>
        <item m="1" x="46"/>
        <item m="1" x="30"/>
        <item m="1" x="108"/>
        <item m="1" x="15"/>
        <item m="1" x="111"/>
        <item m="1" x="259"/>
        <item m="1" x="55"/>
        <item m="1" x="215"/>
        <item m="1" x="69"/>
        <item m="1" x="214"/>
        <item m="1" x="145"/>
        <item m="1" x="45"/>
        <item m="1" x="132"/>
        <item m="1" x="255"/>
        <item m="1" x="213"/>
        <item m="1" x="98"/>
        <item m="1" x="144"/>
        <item m="1" x="36"/>
        <item m="1" x="63"/>
        <item m="1" x="135"/>
        <item m="1" x="112"/>
        <item m="1" x="44"/>
        <item m="1" x="251"/>
        <item m="1" x="170"/>
        <item m="1" x="258"/>
        <item m="1" x="246"/>
        <item m="1" x="54"/>
        <item m="1" x="91"/>
        <item m="1" x="28"/>
        <item t="default"/>
      </items>
    </pivotField>
    <pivotField multipleItemSelectionAllowed="1" showAll="0"/>
    <pivotField axis="axisPage" multipleItemSelectionAllowed="1" showAll="0">
      <items count="11">
        <item m="1" x="7"/>
        <item m="1" x="9"/>
        <item x="0"/>
        <item x="1"/>
        <item h="1" m="1" x="5"/>
        <item h="1" m="1" x="3"/>
        <item h="1" m="1" x="6"/>
        <item h="1" m="1" x="8"/>
        <item x="2"/>
        <item m="1" x="4"/>
        <item t="default"/>
      </items>
    </pivotField>
    <pivotField showAll="0"/>
    <pivotField axis="axisPage" multipleItemSelectionAllowed="1" showAll="0">
      <items count="5">
        <item x="2"/>
        <item x="1"/>
        <item x="0"/>
        <item h="1" m="1" x="3"/>
        <item t="default"/>
      </items>
    </pivotField>
    <pivotField axis="axisPage" showAll="0">
      <items count="235">
        <item m="1" x="123"/>
        <item m="1" x="149"/>
        <item x="1"/>
        <item x="0"/>
        <item m="1" x="124"/>
        <item m="1" x="150"/>
        <item m="1" x="42"/>
        <item m="1" x="157"/>
        <item x="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axis="axisPage" showAll="0">
      <items count="3">
        <item m="1" x="1"/>
        <item x="0"/>
        <item t="default"/>
      </items>
    </pivotField>
    <pivotField showAll="0"/>
    <pivotField axis="axisPage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showAll="0"/>
  </pivotFields>
  <rowFields count="1">
    <field x="12"/>
  </rowFields>
  <colFields count="1">
    <field x="11"/>
  </colFields>
  <pageFields count="5">
    <pageField fld="14" hier="-1"/>
    <pageField fld="17" hier="-1"/>
    <pageField fld="16" hier="-1"/>
    <pageField fld="20" hier="-1"/>
    <pageField fld="22" hier="-1"/>
  </pageFields>
  <dataFields count="1">
    <dataField name="Average of op-duration" fld="25" subtotal="average" baseField="12" baseItem="11" numFmtId="164"/>
  </dataFields>
  <chartFormats count="26">
    <chartFormat chart="3" format="5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5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4"/>
          </reference>
        </references>
      </pivotArea>
    </chartFormat>
    <chartFormat chart="3" format="56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5"/>
          </reference>
        </references>
      </pivotArea>
    </chartFormat>
    <chartFormat chart="3" format="57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6"/>
          </reference>
        </references>
      </pivotArea>
    </chartFormat>
    <chartFormat chart="3" format="58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7"/>
          </reference>
        </references>
      </pivotArea>
    </chartFormat>
    <chartFormat chart="3" format="59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8"/>
          </reference>
        </references>
      </pivotArea>
    </chartFormat>
    <chartFormat chart="3" format="6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9"/>
          </reference>
        </references>
      </pivotArea>
    </chartFormat>
    <chartFormat chart="3" format="6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0"/>
          </reference>
        </references>
      </pivotArea>
    </chartFormat>
    <chartFormat chart="3" format="6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3"/>
          </reference>
        </references>
      </pivotArea>
    </chartFormat>
    <chartFormat chart="3" format="6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1"/>
          </reference>
        </references>
      </pivotArea>
    </chartFormat>
    <chartFormat chart="3" format="64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2"/>
          </reference>
        </references>
      </pivotArea>
    </chartFormat>
    <chartFormat chart="3" format="65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3"/>
          </reference>
        </references>
      </pivotArea>
    </chartFormat>
    <chartFormat chart="4" format="66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3"/>
          </reference>
        </references>
      </pivotArea>
    </chartFormat>
    <chartFormat chart="4" format="67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5"/>
          </reference>
        </references>
      </pivotArea>
    </chartFormat>
    <chartFormat chart="4" format="68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6"/>
          </reference>
        </references>
      </pivotArea>
    </chartFormat>
    <chartFormat chart="4" format="69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7"/>
          </reference>
        </references>
      </pivotArea>
    </chartFormat>
    <chartFormat chart="4" format="7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8"/>
          </reference>
        </references>
      </pivotArea>
    </chartFormat>
    <chartFormat chart="4" format="7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9"/>
          </reference>
        </references>
      </pivotArea>
    </chartFormat>
    <chartFormat chart="4" format="7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0"/>
          </reference>
        </references>
      </pivotArea>
    </chartFormat>
    <chartFormat chart="4" format="73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1"/>
          </reference>
        </references>
      </pivotArea>
    </chartFormat>
    <chartFormat chart="4" format="74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2"/>
          </reference>
        </references>
      </pivotArea>
    </chartFormat>
    <chartFormat chart="4" format="75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3"/>
          </reference>
        </references>
      </pivotArea>
    </chartFormat>
    <chartFormat chart="4" format="76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4" format="77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4" format="78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4"/>
          </reference>
        </references>
      </pivotArea>
    </chartFormat>
    <chartFormat chart="4" format="7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FA0142-C739-4781-9A04-D9E3F1A90BF9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>
  <location ref="A4:E15" firstHeaderRow="1" firstDataRow="2" firstDataCol="3" rowPageCount="2" colPageCount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outline="0" showAll="0" defaultSubtotal="0">
      <items count="15">
        <item x="2"/>
        <item x="1"/>
        <item x="0"/>
        <item m="1" x="6"/>
        <item m="1" x="14"/>
        <item m="1" x="7"/>
        <item m="1" x="8"/>
        <item m="1" x="9"/>
        <item m="1" x="10"/>
        <item m="1" x="12"/>
        <item m="1" x="13"/>
        <item m="1" x="3"/>
        <item m="1" x="4"/>
        <item m="1" x="5"/>
        <item m="1"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Page" showAll="0">
      <items count="20">
        <item m="1" x="17"/>
        <item x="0"/>
        <item x="1"/>
        <item m="1" x="9"/>
        <item m="1" x="16"/>
        <item m="1" x="6"/>
        <item m="1" x="14"/>
        <item m="1" x="18"/>
        <item m="1" x="2"/>
        <item m="1" x="5"/>
        <item m="1" x="3"/>
        <item m="1" x="8"/>
        <item m="1" x="15"/>
        <item m="1" x="4"/>
        <item m="1" x="11"/>
        <item m="1" x="7"/>
        <item m="1" x="12"/>
        <item m="1" x="10"/>
        <item m="1" x="13"/>
        <item t="default"/>
      </items>
    </pivotField>
    <pivotField axis="axisCol" showAll="0">
      <items count="11">
        <item m="1" x="7"/>
        <item m="1" x="8"/>
        <item m="1" x="6"/>
        <item x="2"/>
        <item m="1" x="9"/>
        <item m="1" x="3"/>
        <item m="1" x="5"/>
        <item x="0"/>
        <item x="1"/>
        <item m="1" x="4"/>
        <item t="default"/>
      </items>
    </pivotField>
    <pivotField showAll="0"/>
    <pivotField axis="axisRow" outline="0" showAll="0" defaultSubtotal="0">
      <items count="4">
        <item x="2"/>
        <item x="1"/>
        <item x="0"/>
        <item m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35">
        <item m="1" x="157"/>
        <item m="1" x="123"/>
        <item m="1" x="149"/>
        <item x="1"/>
        <item x="2"/>
        <item x="0"/>
        <item m="1" x="124"/>
        <item m="1" x="150"/>
        <item m="1" x="42"/>
        <item m="1" x="181"/>
        <item m="1" x="186"/>
        <item m="1" x="128"/>
        <item m="1" x="117"/>
        <item m="1" x="187"/>
        <item m="1" x="159"/>
        <item m="1" x="19"/>
        <item m="1" x="166"/>
        <item m="1" x="185"/>
        <item m="1" x="130"/>
        <item m="1" x="142"/>
        <item m="1" x="67"/>
        <item m="1" x="81"/>
        <item m="1" x="151"/>
        <item m="1" x="12"/>
        <item m="1" x="37"/>
        <item m="1" x="45"/>
        <item m="1" x="63"/>
        <item m="1" x="43"/>
        <item m="1" x="108"/>
        <item m="1" x="165"/>
        <item m="1" x="64"/>
        <item m="1" x="96"/>
        <item m="1" x="44"/>
        <item m="1" x="135"/>
        <item m="1" x="134"/>
        <item m="1" x="199"/>
        <item m="1" x="52"/>
        <item m="1" x="118"/>
        <item m="1" x="58"/>
        <item m="1" x="125"/>
        <item m="1" x="223"/>
        <item m="1" x="173"/>
        <item m="1" x="191"/>
        <item m="1" x="24"/>
        <item m="1" x="175"/>
        <item m="1" x="39"/>
        <item m="1" x="78"/>
        <item m="1" x="202"/>
        <item m="1" x="59"/>
        <item m="1" x="201"/>
        <item m="1" x="95"/>
        <item m="1" x="126"/>
        <item m="1" x="84"/>
        <item m="1" x="229"/>
        <item m="1" x="10"/>
        <item m="1" x="27"/>
        <item m="1" x="61"/>
        <item m="1" x="197"/>
        <item m="1" x="113"/>
        <item m="1" x="207"/>
        <item m="1" x="119"/>
        <item m="1" x="160"/>
        <item m="1" x="155"/>
        <item m="1" x="192"/>
        <item m="1" x="208"/>
        <item m="1" x="170"/>
        <item m="1" x="158"/>
        <item m="1" x="6"/>
        <item m="1" x="93"/>
        <item m="1" x="75"/>
        <item m="1" x="184"/>
        <item m="1" x="122"/>
        <item m="1" x="102"/>
        <item m="1" x="218"/>
        <item m="1" x="131"/>
        <item m="1" x="222"/>
        <item m="1" x="5"/>
        <item m="1" x="221"/>
        <item m="1" x="193"/>
        <item m="1" x="230"/>
        <item m="1" x="136"/>
        <item m="1" x="97"/>
        <item m="1" x="210"/>
        <item m="1" x="162"/>
        <item m="1" x="47"/>
        <item m="1" x="114"/>
        <item m="1" x="116"/>
        <item m="1" x="224"/>
        <item m="1" x="172"/>
        <item m="1" x="213"/>
        <item m="1" x="169"/>
        <item m="1" x="4"/>
        <item m="1" x="226"/>
        <item m="1" x="198"/>
        <item m="1" x="188"/>
        <item m="1" x="26"/>
        <item m="1" x="15"/>
        <item m="1" x="9"/>
        <item m="1" x="153"/>
        <item m="1" x="33"/>
        <item m="1" x="8"/>
        <item m="1" x="50"/>
        <item m="1" x="21"/>
        <item m="1" x="147"/>
        <item m="1" x="29"/>
        <item m="1" x="76"/>
        <item m="1" x="206"/>
        <item m="1" x="133"/>
        <item m="1" x="3"/>
        <item m="1" x="111"/>
        <item m="1" x="28"/>
        <item m="1" x="74"/>
        <item m="1" x="179"/>
        <item m="1" x="120"/>
        <item m="1" x="99"/>
        <item m="1" x="171"/>
        <item m="1" x="196"/>
        <item m="1" x="211"/>
        <item m="1" x="7"/>
        <item m="1" x="32"/>
        <item m="1" x="110"/>
        <item m="1" x="115"/>
        <item m="1" x="145"/>
        <item m="1" x="54"/>
        <item m="1" x="68"/>
        <item m="1" x="227"/>
        <item m="1" x="219"/>
        <item m="1" x="41"/>
        <item m="1" x="139"/>
        <item m="1" x="88"/>
        <item m="1" x="92"/>
        <item m="1" x="40"/>
        <item m="1" x="233"/>
        <item m="1" x="30"/>
        <item m="1" x="107"/>
        <item m="1" x="73"/>
        <item m="1" x="48"/>
        <item m="1" x="106"/>
        <item m="1" x="214"/>
        <item m="1" x="194"/>
        <item m="1" x="18"/>
        <item m="1" x="174"/>
        <item m="1" x="25"/>
        <item m="1" x="176"/>
        <item m="1" x="168"/>
        <item m="1" x="34"/>
        <item m="1" x="100"/>
        <item m="1" x="20"/>
        <item m="1" x="23"/>
        <item m="1" x="163"/>
        <item m="1" x="22"/>
        <item m="1" x="85"/>
        <item m="1" x="132"/>
        <item m="1" x="112"/>
        <item m="1" x="66"/>
        <item m="1" x="14"/>
        <item m="1" x="80"/>
        <item m="1" x="69"/>
        <item m="1" x="140"/>
        <item m="1" x="205"/>
        <item m="1" x="189"/>
        <item m="1" x="90"/>
        <item m="1" x="109"/>
        <item m="1" x="57"/>
        <item m="1" x="215"/>
        <item m="1" x="82"/>
        <item m="1" x="143"/>
        <item m="1" x="220"/>
        <item m="1" x="182"/>
        <item m="1" x="89"/>
        <item m="1" x="13"/>
        <item m="1" x="51"/>
        <item m="1" x="11"/>
        <item m="1" x="156"/>
        <item m="1" x="225"/>
        <item m="1" x="138"/>
        <item m="1" x="141"/>
        <item m="1" x="35"/>
        <item m="1" x="31"/>
        <item m="1" x="203"/>
        <item m="1" x="46"/>
        <item m="1" x="38"/>
        <item m="1" x="49"/>
        <item m="1" x="79"/>
        <item m="1" x="16"/>
        <item m="1" x="161"/>
        <item m="1" x="204"/>
        <item m="1" x="152"/>
        <item m="1" x="200"/>
        <item m="1" x="70"/>
        <item m="1" x="154"/>
        <item m="1" x="146"/>
        <item m="1" x="101"/>
        <item m="1" x="83"/>
        <item m="1" x="103"/>
        <item m="1" x="164"/>
        <item m="1" x="212"/>
        <item m="1" x="77"/>
        <item m="1" x="36"/>
        <item m="1" x="195"/>
        <item m="1" x="178"/>
        <item m="1" x="91"/>
        <item m="1" x="121"/>
        <item m="1" x="183"/>
        <item m="1" x="231"/>
        <item m="1" x="53"/>
        <item m="1" x="55"/>
        <item m="1" x="232"/>
        <item m="1" x="104"/>
        <item m="1" x="56"/>
        <item m="1" x="127"/>
        <item m="1" x="60"/>
        <item m="1" x="217"/>
        <item m="1" x="65"/>
        <item m="1" x="62"/>
        <item m="1" x="86"/>
        <item m="1" x="98"/>
        <item m="1" x="209"/>
        <item m="1" x="17"/>
        <item m="1" x="94"/>
        <item m="1" x="129"/>
        <item m="1" x="190"/>
        <item m="1" x="137"/>
        <item m="1" x="180"/>
        <item m="1" x="71"/>
        <item m="1" x="148"/>
        <item m="1" x="144"/>
        <item m="1" x="87"/>
        <item m="1" x="167"/>
        <item m="1" x="72"/>
        <item m="1" x="177"/>
        <item m="1" x="228"/>
        <item m="1" x="216"/>
        <item m="1" x="105"/>
        <item t="default"/>
      </items>
    </pivotField>
    <pivotField showAll="0"/>
    <pivotField showAll="0"/>
    <pivotField showAll="0"/>
    <pivotField showAll="0"/>
    <pivotField axis="axisPage" showAll="0">
      <items count="10">
        <item x="0"/>
        <item x="3"/>
        <item x="6"/>
        <item x="1"/>
        <item x="4"/>
        <item x="7"/>
        <item x="2"/>
        <item x="5"/>
        <item x="8"/>
        <item t="default"/>
      </items>
    </pivotField>
    <pivotField showAll="0"/>
    <pivotField numFmtId="164" showAll="0"/>
    <pivotField dataField="1" numFmtId="164" showAll="0"/>
  </pivotFields>
  <rowFields count="3">
    <field x="11"/>
    <field x="16"/>
    <field x="17"/>
  </rowFields>
  <rowItems count="10">
    <i>
      <x/>
      <x v="1"/>
      <x v="4"/>
    </i>
    <i r="1">
      <x v="2"/>
      <x v="4"/>
    </i>
    <i>
      <x v="1"/>
      <x v="1"/>
      <x v="3"/>
    </i>
    <i r="2">
      <x v="5"/>
    </i>
    <i r="1">
      <x v="2"/>
      <x v="3"/>
    </i>
    <i r="2">
      <x v="5"/>
    </i>
    <i>
      <x v="2"/>
      <x v="1"/>
      <x v="3"/>
    </i>
    <i r="2">
      <x v="5"/>
    </i>
    <i r="1">
      <x v="2"/>
      <x v="3"/>
    </i>
    <i r="2">
      <x v="5"/>
    </i>
  </rowItems>
  <colFields count="1">
    <field x="14"/>
  </colFields>
  <colItems count="2">
    <i>
      <x v="7"/>
    </i>
    <i>
      <x v="8"/>
    </i>
  </colItems>
  <pageFields count="2">
    <pageField fld="13" item="1" hier="-1"/>
    <pageField fld="22" hier="-1"/>
  </pageFields>
  <dataFields count="1">
    <dataField name="Sum of op-duration" fld="25" baseField="17" baseItem="4" numFmtId="16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A5C2B8-E1FD-4551-BB21-D1550FB25CB4}" name="Table1" displayName="Table1" ref="A1:Z226" totalsRowShown="0">
  <autoFilter ref="A1:Z226" xr:uid="{86A5C2B8-E1FD-4551-BB21-D1550FB25CB4}"/>
  <tableColumns count="26">
    <tableColumn id="18" xr3:uid="{C63AB96F-6F61-4940-A5E0-E7CB89B836E4}" name="run" dataDxfId="38"/>
    <tableColumn id="17" xr3:uid="{C4075FED-4B66-475D-A066-F74DE5F9E916}" name="test@corpus" dataDxfId="37">
      <calculatedColumnFormula>Table1[[#This Row],[test]]&amp;"@"&amp;Table1[[#This Row],[corpus]]</calculatedColumnFormula>
    </tableColumn>
    <tableColumn id="1" xr3:uid="{18CA0476-C990-426C-9AEC-588C53431F57}" name="test" dataDxfId="36"/>
    <tableColumn id="2" xr3:uid="{28DFDDD9-778E-4DF9-BB3F-C8F13F66538A}" name="corpus" dataDxfId="35"/>
    <tableColumn id="27" xr3:uid="{6A3ABBEF-5963-478F-BAAD-FA6840C1057B}" name="concatsPerReset" dataDxfId="34"/>
    <tableColumn id="28" xr3:uid="{88B25B2F-DE88-4339-9A2D-43252399D13E}" name="corpusItemCount" dataDxfId="33"/>
    <tableColumn id="29" xr3:uid="{F8367A93-431A-4A6D-89A7-6DBE6AC99439}" name="corpusMeanLenChars" dataDxfId="32"/>
    <tableColumn id="26" xr3:uid="{C38A8655-4695-4582-B5EC-E6AE03AA0744}" name="concatDoneActualCount" dataDxfId="31" dataCellStyle="Comma"/>
    <tableColumn id="3" xr3:uid="{55435C75-7F15-473D-9D26-B7A9FC7236C2}" name="execTimeActualSec" dataDxfId="30"/>
    <tableColumn id="4" xr3:uid="{74DC9A5D-D9E4-4A48-BD81-30F059DE6FCD}" name="test-allvar" dataDxfId="29">
      <calculatedColumnFormula>MID(Table1[[#This Row],[test]], LEN("perfexp-")+1, 9999)</calculatedColumnFormula>
    </tableColumn>
    <tableColumn id="5" xr3:uid="{16C94125-088E-43A8-8F0C-2BAB2134A7DF}" name="operation-idx" dataDxfId="28">
      <calculatedColumnFormula>FIND("-p", Table1[[#This Row],[test-allvar]])+LEN("-")</calculatedColumnFormula>
    </tableColumn>
    <tableColumn id="6" xr3:uid="{B9808139-89EE-4AE0-B3E0-D77022DA5F95}" name="operation" dataDxfId="27">
      <calculatedColumnFormula>MID(Table1[[#This Row],[test-allvar]], Table1[[#This Row],[operation-idx]], LEN("pta"))</calculatedColumnFormula>
    </tableColumn>
    <tableColumn id="7" xr3:uid="{C55BA695-C4F9-4304-9AE4-5380C26A6443}" name="sut" dataDxfId="26">
      <calculatedColumnFormula>LEFT(Table1[[#This Row],[test-allvar]], Table1[[#This Row],[operation-idx]]-LEN("-")-1) &amp; MID(Table1[[#This Row],[test-allvar]], Table1[[#This Row],[operation-idx]]+LEN(Table1[[#This Row],[operation]]), 9999)</calculatedColumnFormula>
    </tableColumn>
    <tableColumn id="8" xr3:uid="{3C8DE995-D2E3-4B5A-9F73-3BF2F875AB0D}" name="sut-platform" dataDxfId="25">
      <calculatedColumnFormula>IFERROR( LEFT(Table1[[#This Row],[sut]], FIND("-", Table1[[#This Row],[sut]])-1), Table1[[#This Row],[sut]])</calculatedColumnFormula>
    </tableColumn>
    <tableColumn id="9" xr3:uid="{AB7F57B2-AFD4-4136-9B79-D185553407C1}" name="sut-cfa-level" dataDxfId="24">
      <calculatedColumnFormula>IF(Table1[[#This Row],[sut-platform]]="cfa", MID(Table1[[#This Row],[sut]], 5, 2), "~na~")</calculatedColumnFormula>
    </tableColumn>
    <tableColumn id="19" xr3:uid="{06EBE42C-019B-4E60-B677-4A9D20BA9DB3}" name="suffix-cfa-sharing-alloc" dataDxfId="23">
      <calculatedColumnFormula>IF(Table1[[#This Row],[sut-platform]]="cfa", MID(Table1[[#This Row],[sut]], 8, 999), Table1[[#This Row],[sut-cfa-level]])</calculatedColumnFormula>
    </tableColumn>
    <tableColumn id="10" xr3:uid="{6E71661A-3DF6-4B74-BE7F-F65CB911DE83}" name="sut-cfa-sharing" dataDxfId="22">
      <calculatedColumnFormula>IF(Table1[[#This Row],[sut-platform]]="cfa", LEFT(Table1[[#This Row],[suffix-cfa-sharing-alloc]], FIND("-",Table1[[#This Row],[suffix-cfa-sharing-alloc]])-1), "~na~")</calculatedColumnFormula>
    </tableColumn>
    <tableColumn id="20" xr3:uid="{CC06D1F6-EB51-4495-927C-27588D104EAD}" name="op-alloc" dataDxfId="21">
      <calculatedColumnFormula>RIGHT(Table1[[#This Row],[test-allvar]],LEN(Table1[[#This Row],[test-allvar]])-FIND("@",SUBSTITUTE(Table1[[#This Row],[test-allvar]],"-","@",LEN(Table1[[#This Row],[test-allvar]])-LEN(SUBSTITUTE(Table1[[#This Row],[test-allvar]],"-",""))),1))</calculatedColumnFormula>
    </tableColumn>
    <tableColumn id="11" xr3:uid="{52D8C625-44AC-4F16-9D00-C189F626CDED}" name="corpus-varsuffix" dataDxfId="20">
      <calculatedColumnFormula>MID(Table1[[#This Row],[corpus]], LEN("corpus-")+1, 999)</calculatedColumnFormula>
    </tableColumn>
    <tableColumn id="12" xr3:uid="{AA818417-A6C4-455C-9C12-EE8206DD9269}" name="corpus-allvar" dataDxfId="19">
      <calculatedColumnFormula>LEFT(Table1[[#This Row],[corpus-varsuffix]], FIND(".txt", Table1[[#This Row],[corpus-varsuffix]])-1)</calculatedColumnFormula>
    </tableColumn>
    <tableColumn id="13" xr3:uid="{B57A209E-B979-4A83-BE27-E0C855CBCCE9}" name="corpus-nstrs" dataDxfId="18">
      <calculatedColumnFormula>INT(LEFT(Table1[[#This Row],[corpus-allvar]], FIND("-", Table1[[#This Row],[corpus-varsuffix]])-1))</calculatedColumnFormula>
    </tableColumn>
    <tableColumn id="14" xr3:uid="{12A98597-36D2-4752-9A77-4E0A7E266990}" name="corpus-varsuffix2" dataDxfId="17">
      <calculatedColumnFormula>MID(Table1[[#This Row],[corpus-allvar]], LEN(Table1[[#This Row],[corpus-nstrs]])+2, 999)</calculatedColumnFormula>
    </tableColumn>
    <tableColumn id="15" xr3:uid="{B27C6121-63CB-4980-B4A0-BE71F90B2787}" name="corpus-meanlen" dataDxfId="16">
      <calculatedColumnFormula>INT(LEFT(Table1[[#This Row],[corpus-varsuffix2]], FIND("-", Table1[[#This Row],[corpus-varsuffix2]])-1))</calculatedColumnFormula>
    </tableColumn>
    <tableColumn id="16" xr3:uid="{A2D3C956-91F3-4ED3-AE30-A675AFC1D500}" name="corpus-runid" dataDxfId="15">
      <calculatedColumnFormula>INT(MID(Table1[[#This Row],[corpus-varsuffix2]], LEN(Table1[[#This Row],[corpus-meanlen]])+2, 999))</calculatedColumnFormula>
    </tableColumn>
    <tableColumn id="24" xr3:uid="{37BE305E-E30A-43B1-872B-D709FDDD831B}" name="ops-per-sec" dataDxfId="14">
      <calculatedColumnFormula>Table1[[#This Row],[concatDoneActualCount]]/Table1[[#This Row],[execTimeActualSec]]</calculatedColumnFormula>
    </tableColumn>
    <tableColumn id="25" xr3:uid="{B1E63CE4-9CF1-4F73-8959-12B7F0353120}" name="op-duration" dataDxfId="13">
      <calculatedColumnFormula>CONVERT(Table1[[#This Row],[execTimeActualSec]]/Table1[[#This Row],[concatDoneActualCount]], "s", "ns")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24D65C-0BC3-4EC9-9A99-ECF37C113447}" name="Table2" displayName="Table2" ref="A1:K136" totalsRowShown="0" headerRowDxfId="12">
  <autoFilter ref="A1:K136" xr:uid="{2624D65C-0BC3-4EC9-9A99-ECF37C113447}"/>
  <tableColumns count="11">
    <tableColumn id="11" xr3:uid="{95958997-14C0-44F9-9538-BD0872C0A7EE}" name="test-conformed" dataDxfId="11">
      <calculatedColumnFormula>Table2[[#This Row],[test]]</calculatedColumnFormula>
    </tableColumn>
    <tableColumn id="1" xr3:uid="{0A22CD28-97BE-47B0-9EAB-529867BE8FAF}" name="test" dataDxfId="10"/>
    <tableColumn id="2" xr3:uid="{5150D505-4BA9-4983-BAAF-059D4DCCF4D2}" name="corpus" dataDxfId="9"/>
    <tableColumn id="3" xr3:uid="{014BBE06-3BF5-4AF7-9E27-6F2D62172C72}" name="concatsPerReset" dataDxfId="8"/>
    <tableColumn id="4" xr3:uid="{990C4489-0942-44A3-8516-F1C3858A9B84}" name="corpusItemCount" dataDxfId="7"/>
    <tableColumn id="5" xr3:uid="{B66ADF76-048A-4D9B-9D28-6FBDB5459936}" name="corpusMeanLenChars" dataDxfId="6"/>
    <tableColumn id="6" xr3:uid="{64D6CBCF-4782-498D-9CD8-63F0B3477672}" name="concatDoneActualCount" dataDxfId="5"/>
    <tableColumn id="7" xr3:uid="{F6D45471-41DB-467D-82C2-8B1D6D465DE8}" name="execTimeActualSec" dataDxfId="4"/>
    <tableColumn id="8" xr3:uid="{40A0DB0E-F126-4836-A34A-409FCF4BCAEF}" name="op-duration-observed" dataDxfId="3">
      <calculatedColumnFormula>CONVERT(H2/G2, "s", "ns")</calculatedColumnFormula>
    </tableColumn>
    <tableColumn id="9" xr3:uid="{B9E2A442-AB6D-4AF9-A15F-E3622A6D92E9}" name="op-duration-baseline" dataDxfId="2">
      <calculatedColumnFormula>INDEX(Table1[op-duration], MATCH(Table2[[#This Row],[test-conformed]]&amp;"@"&amp;Table2[[#This Row],[corpus]], Table1[test@corpus], 0))</calculatedColumnFormula>
    </tableColumn>
    <tableColumn id="10" xr3:uid="{675E593D-243F-4C07-880D-B6CE5A0BE007}" name="rel-duration" dataDxfId="1" dataCellStyle="Percent">
      <calculatedColumnFormula>(Table2[[#This Row],[op-duration-observed]]-Table2[[#This Row],[op-duration-baseline]])/Table2[[#This Row],[op-duration-baseline]]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23163-AC23-492F-87BF-41DEABCED135}">
  <dimension ref="A1:Z226"/>
  <sheetViews>
    <sheetView topLeftCell="D1" zoomScale="85" zoomScaleNormal="85" workbookViewId="0">
      <selection activeCell="U2" sqref="U2"/>
    </sheetView>
  </sheetViews>
  <sheetFormatPr defaultRowHeight="15" outlineLevelCol="1" x14ac:dyDescent="0.25"/>
  <cols>
    <col min="2" max="2" width="10.85546875" customWidth="1"/>
    <col min="3" max="3" width="32.140625" style="5" bestFit="1" customWidth="1"/>
    <col min="4" max="4" width="20.28515625" style="5" bestFit="1" customWidth="1"/>
    <col min="5" max="7" width="10.5703125" style="5" customWidth="1"/>
    <col min="8" max="8" width="14.42578125" style="5" customWidth="1"/>
    <col min="9" max="9" width="10.5703125" style="5" customWidth="1"/>
    <col min="10" max="10" width="24.140625" bestFit="1" customWidth="1" outlineLevel="1"/>
    <col min="11" max="11" width="9.140625" customWidth="1" outlineLevel="1"/>
    <col min="13" max="13" width="19.85546875" bestFit="1" customWidth="1"/>
    <col min="16" max="16" width="0" hidden="1" customWidth="1" outlineLevel="1"/>
    <col min="17" max="17" width="9.140625" customWidth="1" collapsed="1"/>
    <col min="18" max="18" width="9.140625" customWidth="1"/>
    <col min="19" max="20" width="9.140625" customWidth="1" outlineLevel="1"/>
    <col min="21" max="21" width="9.140625" customWidth="1"/>
    <col min="22" max="22" width="0" hidden="1" customWidth="1" outlineLevel="1"/>
    <col min="23" max="23" width="9.140625" collapsed="1"/>
    <col min="25" max="25" width="11.5703125" style="4" bestFit="1" customWidth="1"/>
    <col min="26" max="26" width="12" style="4" bestFit="1" customWidth="1"/>
  </cols>
  <sheetData>
    <row r="1" spans="1:26" x14ac:dyDescent="0.25">
      <c r="A1" t="s">
        <v>17</v>
      </c>
      <c r="B1" t="s">
        <v>31</v>
      </c>
      <c r="C1" s="6" t="s">
        <v>0</v>
      </c>
      <c r="D1" s="6" t="s">
        <v>1</v>
      </c>
      <c r="E1" s="6" t="s">
        <v>18</v>
      </c>
      <c r="F1" s="6" t="s">
        <v>30</v>
      </c>
      <c r="G1" s="6" t="s">
        <v>20</v>
      </c>
      <c r="H1" s="6" t="s">
        <v>21</v>
      </c>
      <c r="I1" s="6" t="s">
        <v>19</v>
      </c>
      <c r="J1" t="s">
        <v>2</v>
      </c>
      <c r="K1" t="s">
        <v>3</v>
      </c>
      <c r="L1" t="s">
        <v>4</v>
      </c>
      <c r="M1" t="s">
        <v>5</v>
      </c>
      <c r="N1" t="s">
        <v>6</v>
      </c>
      <c r="O1" t="s">
        <v>7</v>
      </c>
      <c r="P1" t="s">
        <v>37</v>
      </c>
      <c r="Q1" t="s">
        <v>8</v>
      </c>
      <c r="R1" t="s">
        <v>38</v>
      </c>
      <c r="S1" t="s">
        <v>10</v>
      </c>
      <c r="T1" t="s">
        <v>9</v>
      </c>
      <c r="U1" t="s">
        <v>11</v>
      </c>
      <c r="V1" t="s">
        <v>12</v>
      </c>
      <c r="W1" t="s">
        <v>13</v>
      </c>
      <c r="X1" t="s">
        <v>14</v>
      </c>
      <c r="Y1" s="4" t="s">
        <v>22</v>
      </c>
      <c r="Z1" s="4" t="s">
        <v>23</v>
      </c>
    </row>
    <row r="2" spans="1:26" x14ac:dyDescent="0.25">
      <c r="A2" s="1" t="s">
        <v>93</v>
      </c>
      <c r="B2" s="1" t="str">
        <f>Table1[[#This Row],[test]]&amp;"@"&amp;Table1[[#This Row],[corpus]]</f>
        <v>perfexp-cfa-pta-hl-share-reuse@corpus-100-1-1.txt</v>
      </c>
      <c r="C2" s="5" t="s">
        <v>64</v>
      </c>
      <c r="D2" s="5" t="s">
        <v>25</v>
      </c>
      <c r="E2" s="5">
        <v>100</v>
      </c>
      <c r="F2" s="5">
        <v>100</v>
      </c>
      <c r="G2" s="5">
        <v>1</v>
      </c>
      <c r="H2" s="19">
        <v>46670000</v>
      </c>
      <c r="I2" s="5">
        <v>10.001611</v>
      </c>
      <c r="J2" s="1" t="str">
        <f>MID(Table1[[#This Row],[test]], LEN("perfexp-")+1, 9999)</f>
        <v>cfa-pta-hl-share-reuse</v>
      </c>
      <c r="K2" s="1">
        <f>FIND("-p", Table1[[#This Row],[test-allvar]])+LEN("-")</f>
        <v>5</v>
      </c>
      <c r="L2" s="1" t="str">
        <f>MID(Table1[[#This Row],[test-allvar]], Table1[[#This Row],[operation-idx]], LEN("pta"))</f>
        <v>pta</v>
      </c>
      <c r="M2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2" s="1" t="str">
        <f>IFERROR( LEFT(Table1[[#This Row],[sut]], FIND("-", Table1[[#This Row],[sut]])-1), Table1[[#This Row],[sut]])</f>
        <v>cfa</v>
      </c>
      <c r="O2" s="1" t="str">
        <f>IF(Table1[[#This Row],[sut-platform]]="cfa", MID(Table1[[#This Row],[sut]], 5, 2), "~na~")</f>
        <v>hl</v>
      </c>
      <c r="P2" s="1" t="str">
        <f>IF(Table1[[#This Row],[sut-platform]]="cfa", MID(Table1[[#This Row],[sut]], 8, 999), Table1[[#This Row],[sut-cfa-level]])</f>
        <v>share-reuse</v>
      </c>
      <c r="Q2" s="1" t="str">
        <f>IF(Table1[[#This Row],[sut-platform]]="cfa", LEFT(Table1[[#This Row],[suffix-cfa-sharing-alloc]], FIND("-",Table1[[#This Row],[suffix-cfa-sharing-alloc]])-1), "~na~")</f>
        <v>share</v>
      </c>
      <c r="R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" s="1" t="str">
        <f>MID(Table1[[#This Row],[corpus]], LEN("corpus-")+1, 999)</f>
        <v>100-1-1.txt</v>
      </c>
      <c r="T2" s="1" t="str">
        <f>LEFT(Table1[[#This Row],[corpus-varsuffix]], FIND(".txt", Table1[[#This Row],[corpus-varsuffix]])-1)</f>
        <v>100-1-1</v>
      </c>
      <c r="U2" s="1">
        <f>INT(LEFT(Table1[[#This Row],[corpus-allvar]], FIND("-", Table1[[#This Row],[corpus-varsuffix]])-1))</f>
        <v>100</v>
      </c>
      <c r="V2" s="1" t="str">
        <f>MID(Table1[[#This Row],[corpus-allvar]], LEN(Table1[[#This Row],[corpus-nstrs]])+2, 999)</f>
        <v>1-1</v>
      </c>
      <c r="W2" s="1">
        <f>INT(LEFT(Table1[[#This Row],[corpus-varsuffix2]], FIND("-", Table1[[#This Row],[corpus-varsuffix2]])-1))</f>
        <v>1</v>
      </c>
      <c r="X2" s="1">
        <f>INT(MID(Table1[[#This Row],[corpus-varsuffix2]], LEN(Table1[[#This Row],[corpus-meanlen]])+2, 999))</f>
        <v>1</v>
      </c>
      <c r="Y2" s="4">
        <f>Table1[[#This Row],[concatDoneActualCount]]/Table1[[#This Row],[execTimeActualSec]]</f>
        <v>4666248.2674041213</v>
      </c>
      <c r="Z2" s="4">
        <f>CONVERT(Table1[[#This Row],[execTimeActualSec]]/Table1[[#This Row],[concatDoneActualCount]], "s", "ns")</f>
        <v>214.30492821941291</v>
      </c>
    </row>
    <row r="3" spans="1:26" x14ac:dyDescent="0.25">
      <c r="A3" s="1" t="s">
        <v>93</v>
      </c>
      <c r="B3" s="1" t="str">
        <f>Table1[[#This Row],[test]]&amp;"@"&amp;Table1[[#This Row],[corpus]]</f>
        <v>perfexp-cfa-pta-hl-share-reuse@corpus-100-10-1.txt</v>
      </c>
      <c r="C3" s="5" t="s">
        <v>64</v>
      </c>
      <c r="D3" s="5" t="s">
        <v>26</v>
      </c>
      <c r="E3" s="5">
        <v>100</v>
      </c>
      <c r="F3" s="5">
        <v>100</v>
      </c>
      <c r="G3" s="5">
        <v>9.5</v>
      </c>
      <c r="H3" s="19">
        <v>44690000</v>
      </c>
      <c r="I3" s="5">
        <v>10.001208999999999</v>
      </c>
      <c r="J3" s="1" t="str">
        <f>MID(Table1[[#This Row],[test]], LEN("perfexp-")+1, 9999)</f>
        <v>cfa-pta-hl-share-reuse</v>
      </c>
      <c r="K3" s="1">
        <f>FIND("-p", Table1[[#This Row],[test-allvar]])+LEN("-")</f>
        <v>5</v>
      </c>
      <c r="L3" s="1" t="str">
        <f>MID(Table1[[#This Row],[test-allvar]], Table1[[#This Row],[operation-idx]], LEN("pta"))</f>
        <v>pta</v>
      </c>
      <c r="M3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3" s="1" t="str">
        <f>IFERROR( LEFT(Table1[[#This Row],[sut]], FIND("-", Table1[[#This Row],[sut]])-1), Table1[[#This Row],[sut]])</f>
        <v>cfa</v>
      </c>
      <c r="O3" s="1" t="str">
        <f>IF(Table1[[#This Row],[sut-platform]]="cfa", MID(Table1[[#This Row],[sut]], 5, 2), "~na~")</f>
        <v>hl</v>
      </c>
      <c r="P3" s="1" t="str">
        <f>IF(Table1[[#This Row],[sut-platform]]="cfa", MID(Table1[[#This Row],[sut]], 8, 999), Table1[[#This Row],[sut-cfa-level]])</f>
        <v>share-reuse</v>
      </c>
      <c r="Q3" s="1" t="str">
        <f>IF(Table1[[#This Row],[sut-platform]]="cfa", LEFT(Table1[[#This Row],[suffix-cfa-sharing-alloc]], FIND("-",Table1[[#This Row],[suffix-cfa-sharing-alloc]])-1), "~na~")</f>
        <v>share</v>
      </c>
      <c r="R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3" s="1" t="str">
        <f>MID(Table1[[#This Row],[corpus]], LEN("corpus-")+1, 999)</f>
        <v>100-10-1.txt</v>
      </c>
      <c r="T3" s="1" t="str">
        <f>LEFT(Table1[[#This Row],[corpus-varsuffix]], FIND(".txt", Table1[[#This Row],[corpus-varsuffix]])-1)</f>
        <v>100-10-1</v>
      </c>
      <c r="U3" s="1">
        <f>INT(LEFT(Table1[[#This Row],[corpus-allvar]], FIND("-", Table1[[#This Row],[corpus-varsuffix]])-1))</f>
        <v>100</v>
      </c>
      <c r="V3" s="1" t="str">
        <f>MID(Table1[[#This Row],[corpus-allvar]], LEN(Table1[[#This Row],[corpus-nstrs]])+2, 999)</f>
        <v>10-1</v>
      </c>
      <c r="W3" s="1">
        <f>INT(LEFT(Table1[[#This Row],[corpus-varsuffix2]], FIND("-", Table1[[#This Row],[corpus-varsuffix2]])-1))</f>
        <v>10</v>
      </c>
      <c r="X3" s="1">
        <f>INT(MID(Table1[[#This Row],[corpus-varsuffix2]], LEN(Table1[[#This Row],[corpus-meanlen]])+2, 999))</f>
        <v>1</v>
      </c>
      <c r="Y3" s="4">
        <f>Table1[[#This Row],[concatDoneActualCount]]/Table1[[#This Row],[execTimeActualSec]]</f>
        <v>4468459.7632146273</v>
      </c>
      <c r="Z3" s="4">
        <f>CONVERT(Table1[[#This Row],[execTimeActualSec]]/Table1[[#This Row],[concatDoneActualCount]], "s", "ns")</f>
        <v>223.79075855896173</v>
      </c>
    </row>
    <row r="4" spans="1:26" x14ac:dyDescent="0.25">
      <c r="A4" s="1" t="s">
        <v>93</v>
      </c>
      <c r="B4" s="1" t="str">
        <f>Table1[[#This Row],[test]]&amp;"@"&amp;Table1[[#This Row],[corpus]]</f>
        <v>perfexp-cfa-pta-hl-share-reuse@corpus-100-100-1.txt</v>
      </c>
      <c r="C4" s="5" t="s">
        <v>64</v>
      </c>
      <c r="D4" s="5" t="s">
        <v>43</v>
      </c>
      <c r="E4" s="5">
        <v>100</v>
      </c>
      <c r="F4" s="5">
        <v>100</v>
      </c>
      <c r="G4" s="5">
        <v>106.37</v>
      </c>
      <c r="H4" s="19">
        <v>42650000</v>
      </c>
      <c r="I4" s="5">
        <v>10.001013</v>
      </c>
      <c r="J4" s="1" t="str">
        <f>MID(Table1[[#This Row],[test]], LEN("perfexp-")+1, 9999)</f>
        <v>cfa-pta-hl-share-reuse</v>
      </c>
      <c r="K4" s="1">
        <f>FIND("-p", Table1[[#This Row],[test-allvar]])+LEN("-")</f>
        <v>5</v>
      </c>
      <c r="L4" s="1" t="str">
        <f>MID(Table1[[#This Row],[test-allvar]], Table1[[#This Row],[operation-idx]], LEN("pta"))</f>
        <v>pta</v>
      </c>
      <c r="M4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4" s="1" t="str">
        <f>IFERROR( LEFT(Table1[[#This Row],[sut]], FIND("-", Table1[[#This Row],[sut]])-1), Table1[[#This Row],[sut]])</f>
        <v>cfa</v>
      </c>
      <c r="O4" s="1" t="str">
        <f>IF(Table1[[#This Row],[sut-platform]]="cfa", MID(Table1[[#This Row],[sut]], 5, 2), "~na~")</f>
        <v>hl</v>
      </c>
      <c r="P4" s="1" t="str">
        <f>IF(Table1[[#This Row],[sut-platform]]="cfa", MID(Table1[[#This Row],[sut]], 8, 999), Table1[[#This Row],[sut-cfa-level]])</f>
        <v>share-reuse</v>
      </c>
      <c r="Q4" s="1" t="str">
        <f>IF(Table1[[#This Row],[sut-platform]]="cfa", LEFT(Table1[[#This Row],[suffix-cfa-sharing-alloc]], FIND("-",Table1[[#This Row],[suffix-cfa-sharing-alloc]])-1), "~na~")</f>
        <v>share</v>
      </c>
      <c r="R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" s="1" t="str">
        <f>MID(Table1[[#This Row],[corpus]], LEN("corpus-")+1, 999)</f>
        <v>100-100-1.txt</v>
      </c>
      <c r="T4" s="1" t="str">
        <f>LEFT(Table1[[#This Row],[corpus-varsuffix]], FIND(".txt", Table1[[#This Row],[corpus-varsuffix]])-1)</f>
        <v>100-100-1</v>
      </c>
      <c r="U4" s="1">
        <f>INT(LEFT(Table1[[#This Row],[corpus-allvar]], FIND("-", Table1[[#This Row],[corpus-varsuffix]])-1))</f>
        <v>100</v>
      </c>
      <c r="V4" s="1" t="str">
        <f>MID(Table1[[#This Row],[corpus-allvar]], LEN(Table1[[#This Row],[corpus-nstrs]])+2, 999)</f>
        <v>100-1</v>
      </c>
      <c r="W4" s="1">
        <f>INT(LEFT(Table1[[#This Row],[corpus-varsuffix2]], FIND("-", Table1[[#This Row],[corpus-varsuffix2]])-1))</f>
        <v>100</v>
      </c>
      <c r="X4" s="1">
        <f>INT(MID(Table1[[#This Row],[corpus-varsuffix2]], LEN(Table1[[#This Row],[corpus-meanlen]])+2, 999))</f>
        <v>1</v>
      </c>
      <c r="Y4" s="4">
        <f>Table1[[#This Row],[concatDoneActualCount]]/Table1[[#This Row],[execTimeActualSec]]</f>
        <v>4264567.9992616745</v>
      </c>
      <c r="Z4" s="4">
        <f>CONVERT(Table1[[#This Row],[execTimeActualSec]]/Table1[[#This Row],[concatDoneActualCount]], "s", "ns")</f>
        <v>234.49033997655334</v>
      </c>
    </row>
    <row r="5" spans="1:26" x14ac:dyDescent="0.25">
      <c r="A5" s="1" t="s">
        <v>93</v>
      </c>
      <c r="B5" s="1" t="str">
        <f>Table1[[#This Row],[test]]&amp;"@"&amp;Table1[[#This Row],[corpus]]</f>
        <v>perfexp-cfa-pta-hl-share-reuse@corpus-100-2-1.txt</v>
      </c>
      <c r="C5" s="5" t="s">
        <v>64</v>
      </c>
      <c r="D5" s="5" t="s">
        <v>27</v>
      </c>
      <c r="E5" s="5">
        <v>100</v>
      </c>
      <c r="F5" s="5">
        <v>100</v>
      </c>
      <c r="G5" s="5">
        <v>2.0299999999999998</v>
      </c>
      <c r="H5" s="19">
        <v>45390000</v>
      </c>
      <c r="I5" s="5">
        <v>10.002069000000001</v>
      </c>
      <c r="J5" s="1" t="str">
        <f>MID(Table1[[#This Row],[test]], LEN("perfexp-")+1, 9999)</f>
        <v>cfa-pta-hl-share-reuse</v>
      </c>
      <c r="K5" s="1">
        <f>FIND("-p", Table1[[#This Row],[test-allvar]])+LEN("-")</f>
        <v>5</v>
      </c>
      <c r="L5" s="1" t="str">
        <f>MID(Table1[[#This Row],[test-allvar]], Table1[[#This Row],[operation-idx]], LEN("pta"))</f>
        <v>pta</v>
      </c>
      <c r="M5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5" s="1" t="str">
        <f>IFERROR( LEFT(Table1[[#This Row],[sut]], FIND("-", Table1[[#This Row],[sut]])-1), Table1[[#This Row],[sut]])</f>
        <v>cfa</v>
      </c>
      <c r="O5" s="1" t="str">
        <f>IF(Table1[[#This Row],[sut-platform]]="cfa", MID(Table1[[#This Row],[sut]], 5, 2), "~na~")</f>
        <v>hl</v>
      </c>
      <c r="P5" s="1" t="str">
        <f>IF(Table1[[#This Row],[sut-platform]]="cfa", MID(Table1[[#This Row],[sut]], 8, 999), Table1[[#This Row],[sut-cfa-level]])</f>
        <v>share-reuse</v>
      </c>
      <c r="Q5" s="1" t="str">
        <f>IF(Table1[[#This Row],[sut-platform]]="cfa", LEFT(Table1[[#This Row],[suffix-cfa-sharing-alloc]], FIND("-",Table1[[#This Row],[suffix-cfa-sharing-alloc]])-1), "~na~")</f>
        <v>share</v>
      </c>
      <c r="R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5" s="1" t="str">
        <f>MID(Table1[[#This Row],[corpus]], LEN("corpus-")+1, 999)</f>
        <v>100-2-1.txt</v>
      </c>
      <c r="T5" s="1" t="str">
        <f>LEFT(Table1[[#This Row],[corpus-varsuffix]], FIND(".txt", Table1[[#This Row],[corpus-varsuffix]])-1)</f>
        <v>100-2-1</v>
      </c>
      <c r="U5" s="1">
        <f>INT(LEFT(Table1[[#This Row],[corpus-allvar]], FIND("-", Table1[[#This Row],[corpus-varsuffix]])-1))</f>
        <v>100</v>
      </c>
      <c r="V5" s="1" t="str">
        <f>MID(Table1[[#This Row],[corpus-allvar]], LEN(Table1[[#This Row],[corpus-nstrs]])+2, 999)</f>
        <v>2-1</v>
      </c>
      <c r="W5" s="1">
        <f>INT(LEFT(Table1[[#This Row],[corpus-varsuffix2]], FIND("-", Table1[[#This Row],[corpus-varsuffix2]])-1))</f>
        <v>2</v>
      </c>
      <c r="X5" s="1">
        <f>INT(MID(Table1[[#This Row],[corpus-varsuffix2]], LEN(Table1[[#This Row],[corpus-meanlen]])+2, 999))</f>
        <v>1</v>
      </c>
      <c r="Y5" s="4">
        <f>Table1[[#This Row],[concatDoneActualCount]]/Table1[[#This Row],[execTimeActualSec]]</f>
        <v>4538061.0751635488</v>
      </c>
      <c r="Z5" s="4">
        <f>CONVERT(Table1[[#This Row],[execTimeActualSec]]/Table1[[#This Row],[concatDoneActualCount]], "s", "ns")</f>
        <v>220.35842696629214</v>
      </c>
    </row>
    <row r="6" spans="1:26" x14ac:dyDescent="0.25">
      <c r="A6" s="1" t="s">
        <v>93</v>
      </c>
      <c r="B6" s="1" t="str">
        <f>Table1[[#This Row],[test]]&amp;"@"&amp;Table1[[#This Row],[corpus]]</f>
        <v>perfexp-cfa-pta-hl-share-reuse@corpus-100-20-1.txt</v>
      </c>
      <c r="C6" s="5" t="s">
        <v>64</v>
      </c>
      <c r="D6" s="5" t="s">
        <v>28</v>
      </c>
      <c r="E6" s="5">
        <v>100</v>
      </c>
      <c r="F6" s="5">
        <v>100</v>
      </c>
      <c r="G6" s="5">
        <v>22.96</v>
      </c>
      <c r="H6" s="19">
        <v>45070000</v>
      </c>
      <c r="I6" s="5">
        <v>10.000489</v>
      </c>
      <c r="J6" s="1" t="str">
        <f>MID(Table1[[#This Row],[test]], LEN("perfexp-")+1, 9999)</f>
        <v>cfa-pta-hl-share-reuse</v>
      </c>
      <c r="K6" s="1">
        <f>FIND("-p", Table1[[#This Row],[test-allvar]])+LEN("-")</f>
        <v>5</v>
      </c>
      <c r="L6" s="1" t="str">
        <f>MID(Table1[[#This Row],[test-allvar]], Table1[[#This Row],[operation-idx]], LEN("pta"))</f>
        <v>pta</v>
      </c>
      <c r="M6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6" s="1" t="str">
        <f>IFERROR( LEFT(Table1[[#This Row],[sut]], FIND("-", Table1[[#This Row],[sut]])-1), Table1[[#This Row],[sut]])</f>
        <v>cfa</v>
      </c>
      <c r="O6" s="1" t="str">
        <f>IF(Table1[[#This Row],[sut-platform]]="cfa", MID(Table1[[#This Row],[sut]], 5, 2), "~na~")</f>
        <v>hl</v>
      </c>
      <c r="P6" s="1" t="str">
        <f>IF(Table1[[#This Row],[sut-platform]]="cfa", MID(Table1[[#This Row],[sut]], 8, 999), Table1[[#This Row],[sut-cfa-level]])</f>
        <v>share-reuse</v>
      </c>
      <c r="Q6" s="1" t="str">
        <f>IF(Table1[[#This Row],[sut-platform]]="cfa", LEFT(Table1[[#This Row],[suffix-cfa-sharing-alloc]], FIND("-",Table1[[#This Row],[suffix-cfa-sharing-alloc]])-1), "~na~")</f>
        <v>share</v>
      </c>
      <c r="R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6" s="1" t="str">
        <f>MID(Table1[[#This Row],[corpus]], LEN("corpus-")+1, 999)</f>
        <v>100-20-1.txt</v>
      </c>
      <c r="T6" s="1" t="str">
        <f>LEFT(Table1[[#This Row],[corpus-varsuffix]], FIND(".txt", Table1[[#This Row],[corpus-varsuffix]])-1)</f>
        <v>100-20-1</v>
      </c>
      <c r="U6" s="1">
        <f>INT(LEFT(Table1[[#This Row],[corpus-allvar]], FIND("-", Table1[[#This Row],[corpus-varsuffix]])-1))</f>
        <v>100</v>
      </c>
      <c r="V6" s="1" t="str">
        <f>MID(Table1[[#This Row],[corpus-allvar]], LEN(Table1[[#This Row],[corpus-nstrs]])+2, 999)</f>
        <v>20-1</v>
      </c>
      <c r="W6" s="1">
        <f>INT(LEFT(Table1[[#This Row],[corpus-varsuffix2]], FIND("-", Table1[[#This Row],[corpus-varsuffix2]])-1))</f>
        <v>20</v>
      </c>
      <c r="X6" s="1">
        <f>INT(MID(Table1[[#This Row],[corpus-varsuffix2]], LEN(Table1[[#This Row],[corpus-meanlen]])+2, 999))</f>
        <v>1</v>
      </c>
      <c r="Y6" s="4">
        <f>Table1[[#This Row],[concatDoneActualCount]]/Table1[[#This Row],[execTimeActualSec]]</f>
        <v>4506779.6184766563</v>
      </c>
      <c r="Z6" s="4">
        <f>CONVERT(Table1[[#This Row],[execTimeActualSec]]/Table1[[#This Row],[concatDoneActualCount]], "s", "ns")</f>
        <v>221.8879298868427</v>
      </c>
    </row>
    <row r="7" spans="1:26" x14ac:dyDescent="0.25">
      <c r="A7" s="1" t="s">
        <v>93</v>
      </c>
      <c r="B7" s="1" t="str">
        <f>Table1[[#This Row],[test]]&amp;"@"&amp;Table1[[#This Row],[corpus]]</f>
        <v>perfexp-cfa-pta-hl-share-reuse@corpus-100-200-1.txt</v>
      </c>
      <c r="C7" s="5" t="s">
        <v>64</v>
      </c>
      <c r="D7" s="5" t="s">
        <v>45</v>
      </c>
      <c r="E7" s="5">
        <v>100</v>
      </c>
      <c r="F7" s="5">
        <v>100</v>
      </c>
      <c r="G7" s="5">
        <v>177.28</v>
      </c>
      <c r="H7" s="19">
        <v>39010000</v>
      </c>
      <c r="I7" s="5">
        <v>10.000491</v>
      </c>
      <c r="J7" s="1" t="str">
        <f>MID(Table1[[#This Row],[test]], LEN("perfexp-")+1, 9999)</f>
        <v>cfa-pta-hl-share-reuse</v>
      </c>
      <c r="K7" s="1">
        <f>FIND("-p", Table1[[#This Row],[test-allvar]])+LEN("-")</f>
        <v>5</v>
      </c>
      <c r="L7" s="1" t="str">
        <f>MID(Table1[[#This Row],[test-allvar]], Table1[[#This Row],[operation-idx]], LEN("pta"))</f>
        <v>pta</v>
      </c>
      <c r="M7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" s="1" t="str">
        <f>IFERROR( LEFT(Table1[[#This Row],[sut]], FIND("-", Table1[[#This Row],[sut]])-1), Table1[[#This Row],[sut]])</f>
        <v>cfa</v>
      </c>
      <c r="O7" s="1" t="str">
        <f>IF(Table1[[#This Row],[sut-platform]]="cfa", MID(Table1[[#This Row],[sut]], 5, 2), "~na~")</f>
        <v>hl</v>
      </c>
      <c r="P7" s="1" t="str">
        <f>IF(Table1[[#This Row],[sut-platform]]="cfa", MID(Table1[[#This Row],[sut]], 8, 999), Table1[[#This Row],[sut-cfa-level]])</f>
        <v>share-reuse</v>
      </c>
      <c r="Q7" s="1" t="str">
        <f>IF(Table1[[#This Row],[sut-platform]]="cfa", LEFT(Table1[[#This Row],[suffix-cfa-sharing-alloc]], FIND("-",Table1[[#This Row],[suffix-cfa-sharing-alloc]])-1), "~na~")</f>
        <v>share</v>
      </c>
      <c r="R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" s="1" t="str">
        <f>MID(Table1[[#This Row],[corpus]], LEN("corpus-")+1, 999)</f>
        <v>100-200-1.txt</v>
      </c>
      <c r="T7" s="1" t="str">
        <f>LEFT(Table1[[#This Row],[corpus-varsuffix]], FIND(".txt", Table1[[#This Row],[corpus-varsuffix]])-1)</f>
        <v>100-200-1</v>
      </c>
      <c r="U7" s="1">
        <f>INT(LEFT(Table1[[#This Row],[corpus-allvar]], FIND("-", Table1[[#This Row],[corpus-varsuffix]])-1))</f>
        <v>100</v>
      </c>
      <c r="V7" s="1" t="str">
        <f>MID(Table1[[#This Row],[corpus-allvar]], LEN(Table1[[#This Row],[corpus-nstrs]])+2, 999)</f>
        <v>200-1</v>
      </c>
      <c r="W7" s="1">
        <f>INT(LEFT(Table1[[#This Row],[corpus-varsuffix2]], FIND("-", Table1[[#This Row],[corpus-varsuffix2]])-1))</f>
        <v>200</v>
      </c>
      <c r="X7" s="1">
        <f>INT(MID(Table1[[#This Row],[corpus-varsuffix2]], LEN(Table1[[#This Row],[corpus-meanlen]])+2, 999))</f>
        <v>1</v>
      </c>
      <c r="Y7" s="4">
        <f>Table1[[#This Row],[concatDoneActualCount]]/Table1[[#This Row],[execTimeActualSec]]</f>
        <v>3900808.4703041078</v>
      </c>
      <c r="Z7" s="4">
        <f>CONVERT(Table1[[#This Row],[execTimeActualSec]]/Table1[[#This Row],[concatDoneActualCount]], "s", "ns")</f>
        <v>256.35711356062552</v>
      </c>
    </row>
    <row r="8" spans="1:26" x14ac:dyDescent="0.25">
      <c r="A8" s="1" t="s">
        <v>93</v>
      </c>
      <c r="B8" s="1" t="str">
        <f>Table1[[#This Row],[test]]&amp;"@"&amp;Table1[[#This Row],[corpus]]</f>
        <v>perfexp-cfa-pta-hl-share-reuse@corpus-100-5-1.txt</v>
      </c>
      <c r="C8" s="5" t="s">
        <v>64</v>
      </c>
      <c r="D8" s="5" t="s">
        <v>29</v>
      </c>
      <c r="E8" s="5">
        <v>100</v>
      </c>
      <c r="F8" s="5">
        <v>100</v>
      </c>
      <c r="G8" s="5">
        <v>5.27</v>
      </c>
      <c r="H8" s="19">
        <v>47050000</v>
      </c>
      <c r="I8" s="5">
        <v>10.001473000000001</v>
      </c>
      <c r="J8" s="1" t="str">
        <f>MID(Table1[[#This Row],[test]], LEN("perfexp-")+1, 9999)</f>
        <v>cfa-pta-hl-share-reuse</v>
      </c>
      <c r="K8" s="1">
        <f>FIND("-p", Table1[[#This Row],[test-allvar]])+LEN("-")</f>
        <v>5</v>
      </c>
      <c r="L8" s="1" t="str">
        <f>MID(Table1[[#This Row],[test-allvar]], Table1[[#This Row],[operation-idx]], LEN("pta"))</f>
        <v>pta</v>
      </c>
      <c r="M8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8" s="1" t="str">
        <f>IFERROR( LEFT(Table1[[#This Row],[sut]], FIND("-", Table1[[#This Row],[sut]])-1), Table1[[#This Row],[sut]])</f>
        <v>cfa</v>
      </c>
      <c r="O8" s="1" t="str">
        <f>IF(Table1[[#This Row],[sut-platform]]="cfa", MID(Table1[[#This Row],[sut]], 5, 2), "~na~")</f>
        <v>hl</v>
      </c>
      <c r="P8" s="1" t="str">
        <f>IF(Table1[[#This Row],[sut-platform]]="cfa", MID(Table1[[#This Row],[sut]], 8, 999), Table1[[#This Row],[sut-cfa-level]])</f>
        <v>share-reuse</v>
      </c>
      <c r="Q8" s="1" t="str">
        <f>IF(Table1[[#This Row],[sut-platform]]="cfa", LEFT(Table1[[#This Row],[suffix-cfa-sharing-alloc]], FIND("-",Table1[[#This Row],[suffix-cfa-sharing-alloc]])-1), "~na~")</f>
        <v>share</v>
      </c>
      <c r="R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8" s="1" t="str">
        <f>MID(Table1[[#This Row],[corpus]], LEN("corpus-")+1, 999)</f>
        <v>100-5-1.txt</v>
      </c>
      <c r="T8" s="1" t="str">
        <f>LEFT(Table1[[#This Row],[corpus-varsuffix]], FIND(".txt", Table1[[#This Row],[corpus-varsuffix]])-1)</f>
        <v>100-5-1</v>
      </c>
      <c r="U8" s="1">
        <f>INT(LEFT(Table1[[#This Row],[corpus-allvar]], FIND("-", Table1[[#This Row],[corpus-varsuffix]])-1))</f>
        <v>100</v>
      </c>
      <c r="V8" s="1" t="str">
        <f>MID(Table1[[#This Row],[corpus-allvar]], LEN(Table1[[#This Row],[corpus-nstrs]])+2, 999)</f>
        <v>5-1</v>
      </c>
      <c r="W8" s="1">
        <f>INT(LEFT(Table1[[#This Row],[corpus-varsuffix2]], FIND("-", Table1[[#This Row],[corpus-varsuffix2]])-1))</f>
        <v>5</v>
      </c>
      <c r="X8" s="1">
        <f>INT(MID(Table1[[#This Row],[corpus-varsuffix2]], LEN(Table1[[#This Row],[corpus-meanlen]])+2, 999))</f>
        <v>1</v>
      </c>
      <c r="Y8" s="4">
        <f>Table1[[#This Row],[concatDoneActualCount]]/Table1[[#This Row],[execTimeActualSec]]</f>
        <v>4704307.0555707142</v>
      </c>
      <c r="Z8" s="4">
        <f>CONVERT(Table1[[#This Row],[execTimeActualSec]]/Table1[[#This Row],[concatDoneActualCount]], "s", "ns")</f>
        <v>212.57115834218919</v>
      </c>
    </row>
    <row r="9" spans="1:26" x14ac:dyDescent="0.25">
      <c r="A9" s="1" t="s">
        <v>93</v>
      </c>
      <c r="B9" s="1" t="str">
        <f>Table1[[#This Row],[test]]&amp;"@"&amp;Table1[[#This Row],[corpus]]</f>
        <v>perfexp-cfa-pta-hl-share-reuse@corpus-100-50-1.txt</v>
      </c>
      <c r="C9" s="5" t="s">
        <v>64</v>
      </c>
      <c r="D9" s="5" t="s">
        <v>44</v>
      </c>
      <c r="E9" s="5">
        <v>100</v>
      </c>
      <c r="F9" s="5">
        <v>100</v>
      </c>
      <c r="G9" s="5">
        <v>43.32</v>
      </c>
      <c r="H9" s="19">
        <v>42400000</v>
      </c>
      <c r="I9" s="5">
        <v>10.001664</v>
      </c>
      <c r="J9" s="1" t="str">
        <f>MID(Table1[[#This Row],[test]], LEN("perfexp-")+1, 9999)</f>
        <v>cfa-pta-hl-share-reuse</v>
      </c>
      <c r="K9" s="1">
        <f>FIND("-p", Table1[[#This Row],[test-allvar]])+LEN("-")</f>
        <v>5</v>
      </c>
      <c r="L9" s="1" t="str">
        <f>MID(Table1[[#This Row],[test-allvar]], Table1[[#This Row],[operation-idx]], LEN("pta"))</f>
        <v>pta</v>
      </c>
      <c r="M9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9" s="1" t="str">
        <f>IFERROR( LEFT(Table1[[#This Row],[sut]], FIND("-", Table1[[#This Row],[sut]])-1), Table1[[#This Row],[sut]])</f>
        <v>cfa</v>
      </c>
      <c r="O9" s="1" t="str">
        <f>IF(Table1[[#This Row],[sut-platform]]="cfa", MID(Table1[[#This Row],[sut]], 5, 2), "~na~")</f>
        <v>hl</v>
      </c>
      <c r="P9" s="1" t="str">
        <f>IF(Table1[[#This Row],[sut-platform]]="cfa", MID(Table1[[#This Row],[sut]], 8, 999), Table1[[#This Row],[sut-cfa-level]])</f>
        <v>share-reuse</v>
      </c>
      <c r="Q9" s="1" t="str">
        <f>IF(Table1[[#This Row],[sut-platform]]="cfa", LEFT(Table1[[#This Row],[suffix-cfa-sharing-alloc]], FIND("-",Table1[[#This Row],[suffix-cfa-sharing-alloc]])-1), "~na~")</f>
        <v>share</v>
      </c>
      <c r="R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" s="1" t="str">
        <f>MID(Table1[[#This Row],[corpus]], LEN("corpus-")+1, 999)</f>
        <v>100-50-1.txt</v>
      </c>
      <c r="T9" s="1" t="str">
        <f>LEFT(Table1[[#This Row],[corpus-varsuffix]], FIND(".txt", Table1[[#This Row],[corpus-varsuffix]])-1)</f>
        <v>100-50-1</v>
      </c>
      <c r="U9" s="1">
        <f>INT(LEFT(Table1[[#This Row],[corpus-allvar]], FIND("-", Table1[[#This Row],[corpus-varsuffix]])-1))</f>
        <v>100</v>
      </c>
      <c r="V9" s="1" t="str">
        <f>MID(Table1[[#This Row],[corpus-allvar]], LEN(Table1[[#This Row],[corpus-nstrs]])+2, 999)</f>
        <v>50-1</v>
      </c>
      <c r="W9" s="1">
        <f>INT(LEFT(Table1[[#This Row],[corpus-varsuffix2]], FIND("-", Table1[[#This Row],[corpus-varsuffix2]])-1))</f>
        <v>50</v>
      </c>
      <c r="X9" s="1">
        <f>INT(MID(Table1[[#This Row],[corpus-varsuffix2]], LEN(Table1[[#This Row],[corpus-meanlen]])+2, 999))</f>
        <v>1</v>
      </c>
      <c r="Y9" s="4">
        <f>Table1[[#This Row],[concatDoneActualCount]]/Table1[[#This Row],[execTimeActualSec]]</f>
        <v>4239294.5813816581</v>
      </c>
      <c r="Z9" s="4">
        <f>CONVERT(Table1[[#This Row],[execTimeActualSec]]/Table1[[#This Row],[concatDoneActualCount]], "s", "ns")</f>
        <v>235.88830188679245</v>
      </c>
    </row>
    <row r="10" spans="1:26" x14ac:dyDescent="0.25">
      <c r="A10" s="1" t="s">
        <v>93</v>
      </c>
      <c r="B10" s="1" t="str">
        <f>Table1[[#This Row],[test]]&amp;"@"&amp;Table1[[#This Row],[corpus]]</f>
        <v>perfexp-cfa-pta-hl-share-reuse@corpus-100-500-1.txt</v>
      </c>
      <c r="C10" s="5" t="s">
        <v>64</v>
      </c>
      <c r="D10" s="5" t="s">
        <v>46</v>
      </c>
      <c r="E10" s="5">
        <v>100</v>
      </c>
      <c r="F10" s="5">
        <v>100</v>
      </c>
      <c r="G10" s="5">
        <v>557.26</v>
      </c>
      <c r="H10" s="19">
        <v>34310000</v>
      </c>
      <c r="I10" s="5">
        <v>10.001741000000001</v>
      </c>
      <c r="J10" s="1" t="str">
        <f>MID(Table1[[#This Row],[test]], LEN("perfexp-")+1, 9999)</f>
        <v>cfa-pta-hl-share-reuse</v>
      </c>
      <c r="K10" s="1">
        <f>FIND("-p", Table1[[#This Row],[test-allvar]])+LEN("-")</f>
        <v>5</v>
      </c>
      <c r="L10" s="1" t="str">
        <f>MID(Table1[[#This Row],[test-allvar]], Table1[[#This Row],[operation-idx]], LEN("pta"))</f>
        <v>pta</v>
      </c>
      <c r="M10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10" s="1" t="str">
        <f>IFERROR( LEFT(Table1[[#This Row],[sut]], FIND("-", Table1[[#This Row],[sut]])-1), Table1[[#This Row],[sut]])</f>
        <v>cfa</v>
      </c>
      <c r="O10" s="1" t="str">
        <f>IF(Table1[[#This Row],[sut-platform]]="cfa", MID(Table1[[#This Row],[sut]], 5, 2), "~na~")</f>
        <v>hl</v>
      </c>
      <c r="P10" s="1" t="str">
        <f>IF(Table1[[#This Row],[sut-platform]]="cfa", MID(Table1[[#This Row],[sut]], 8, 999), Table1[[#This Row],[sut-cfa-level]])</f>
        <v>share-reuse</v>
      </c>
      <c r="Q10" s="1" t="str">
        <f>IF(Table1[[#This Row],[sut-platform]]="cfa", LEFT(Table1[[#This Row],[suffix-cfa-sharing-alloc]], FIND("-",Table1[[#This Row],[suffix-cfa-sharing-alloc]])-1), "~na~")</f>
        <v>share</v>
      </c>
      <c r="R1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0" s="1" t="str">
        <f>MID(Table1[[#This Row],[corpus]], LEN("corpus-")+1, 999)</f>
        <v>100-500-1.txt</v>
      </c>
      <c r="T10" s="1" t="str">
        <f>LEFT(Table1[[#This Row],[corpus-varsuffix]], FIND(".txt", Table1[[#This Row],[corpus-varsuffix]])-1)</f>
        <v>100-500-1</v>
      </c>
      <c r="U10" s="1">
        <f>INT(LEFT(Table1[[#This Row],[corpus-allvar]], FIND("-", Table1[[#This Row],[corpus-varsuffix]])-1))</f>
        <v>100</v>
      </c>
      <c r="V10" s="1" t="str">
        <f>MID(Table1[[#This Row],[corpus-allvar]], LEN(Table1[[#This Row],[corpus-nstrs]])+2, 999)</f>
        <v>500-1</v>
      </c>
      <c r="W10" s="1">
        <f>INT(LEFT(Table1[[#This Row],[corpus-varsuffix2]], FIND("-", Table1[[#This Row],[corpus-varsuffix2]])-1))</f>
        <v>500</v>
      </c>
      <c r="X10" s="1">
        <f>INT(MID(Table1[[#This Row],[corpus-varsuffix2]], LEN(Table1[[#This Row],[corpus-meanlen]])+2, 999))</f>
        <v>1</v>
      </c>
      <c r="Y10" s="4">
        <f>Table1[[#This Row],[concatDoneActualCount]]/Table1[[#This Row],[execTimeActualSec]]</f>
        <v>3430402.7668782864</v>
      </c>
      <c r="Z10" s="4">
        <f>CONVERT(Table1[[#This Row],[execTimeActualSec]]/Table1[[#This Row],[concatDoneActualCount]], "s", "ns")</f>
        <v>291.5109589041096</v>
      </c>
    </row>
    <row r="11" spans="1:26" x14ac:dyDescent="0.25">
      <c r="A11" s="1" t="s">
        <v>93</v>
      </c>
      <c r="B11" s="1" t="str">
        <f>Table1[[#This Row],[test]]&amp;"@"&amp;Table1[[#This Row],[corpus]]</f>
        <v>perfexp-cfa-pta-hl-share-fresh@corpus-100-1-1.txt</v>
      </c>
      <c r="C11" s="5" t="s">
        <v>65</v>
      </c>
      <c r="D11" s="5" t="s">
        <v>25</v>
      </c>
      <c r="E11" s="5">
        <v>100</v>
      </c>
      <c r="F11" s="5">
        <v>100</v>
      </c>
      <c r="G11" s="5">
        <v>1</v>
      </c>
      <c r="H11" s="19">
        <v>46210000</v>
      </c>
      <c r="I11" s="5">
        <v>10.000321</v>
      </c>
      <c r="J11" s="1" t="str">
        <f>MID(Table1[[#This Row],[test]], LEN("perfexp-")+1, 9999)</f>
        <v>cfa-pta-hl-share-fresh</v>
      </c>
      <c r="K11" s="1">
        <f>FIND("-p", Table1[[#This Row],[test-allvar]])+LEN("-")</f>
        <v>5</v>
      </c>
      <c r="L11" s="1" t="str">
        <f>MID(Table1[[#This Row],[test-allvar]], Table1[[#This Row],[operation-idx]], LEN("pta"))</f>
        <v>pta</v>
      </c>
      <c r="M11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1" s="1" t="str">
        <f>IFERROR( LEFT(Table1[[#This Row],[sut]], FIND("-", Table1[[#This Row],[sut]])-1), Table1[[#This Row],[sut]])</f>
        <v>cfa</v>
      </c>
      <c r="O11" s="1" t="str">
        <f>IF(Table1[[#This Row],[sut-platform]]="cfa", MID(Table1[[#This Row],[sut]], 5, 2), "~na~")</f>
        <v>hl</v>
      </c>
      <c r="P11" s="1" t="str">
        <f>IF(Table1[[#This Row],[sut-platform]]="cfa", MID(Table1[[#This Row],[sut]], 8, 999), Table1[[#This Row],[sut-cfa-level]])</f>
        <v>share-fresh</v>
      </c>
      <c r="Q11" s="1" t="str">
        <f>IF(Table1[[#This Row],[sut-platform]]="cfa", LEFT(Table1[[#This Row],[suffix-cfa-sharing-alloc]], FIND("-",Table1[[#This Row],[suffix-cfa-sharing-alloc]])-1), "~na~")</f>
        <v>share</v>
      </c>
      <c r="R1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1" s="1" t="str">
        <f>MID(Table1[[#This Row],[corpus]], LEN("corpus-")+1, 999)</f>
        <v>100-1-1.txt</v>
      </c>
      <c r="T11" s="1" t="str">
        <f>LEFT(Table1[[#This Row],[corpus-varsuffix]], FIND(".txt", Table1[[#This Row],[corpus-varsuffix]])-1)</f>
        <v>100-1-1</v>
      </c>
      <c r="U11" s="1">
        <f>INT(LEFT(Table1[[#This Row],[corpus-allvar]], FIND("-", Table1[[#This Row],[corpus-varsuffix]])-1))</f>
        <v>100</v>
      </c>
      <c r="V11" s="1" t="str">
        <f>MID(Table1[[#This Row],[corpus-allvar]], LEN(Table1[[#This Row],[corpus-nstrs]])+2, 999)</f>
        <v>1-1</v>
      </c>
      <c r="W11" s="1">
        <f>INT(LEFT(Table1[[#This Row],[corpus-varsuffix2]], FIND("-", Table1[[#This Row],[corpus-varsuffix2]])-1))</f>
        <v>1</v>
      </c>
      <c r="X11" s="1">
        <f>INT(MID(Table1[[#This Row],[corpus-varsuffix2]], LEN(Table1[[#This Row],[corpus-meanlen]])+2, 999))</f>
        <v>1</v>
      </c>
      <c r="Y11" s="4">
        <f>Table1[[#This Row],[concatDoneActualCount]]/Table1[[#This Row],[execTimeActualSec]]</f>
        <v>4620851.6706613721</v>
      </c>
      <c r="Z11" s="4">
        <f>CONVERT(Table1[[#This Row],[execTimeActualSec]]/Table1[[#This Row],[concatDoneActualCount]], "s", "ns")</f>
        <v>216.41032244103008</v>
      </c>
    </row>
    <row r="12" spans="1:26" x14ac:dyDescent="0.25">
      <c r="A12" s="1" t="s">
        <v>93</v>
      </c>
      <c r="B12" s="1" t="str">
        <f>Table1[[#This Row],[test]]&amp;"@"&amp;Table1[[#This Row],[corpus]]</f>
        <v>perfexp-cfa-pta-hl-share-fresh@corpus-100-10-1.txt</v>
      </c>
      <c r="C12" s="5" t="s">
        <v>65</v>
      </c>
      <c r="D12" s="5" t="s">
        <v>26</v>
      </c>
      <c r="E12" s="5">
        <v>100</v>
      </c>
      <c r="F12" s="5">
        <v>100</v>
      </c>
      <c r="G12" s="5">
        <v>9.5</v>
      </c>
      <c r="H12" s="19">
        <v>44770000</v>
      </c>
      <c r="I12" s="5">
        <v>10.0008</v>
      </c>
      <c r="J12" s="1" t="str">
        <f>MID(Table1[[#This Row],[test]], LEN("perfexp-")+1, 9999)</f>
        <v>cfa-pta-hl-share-fresh</v>
      </c>
      <c r="K12" s="1">
        <f>FIND("-p", Table1[[#This Row],[test-allvar]])+LEN("-")</f>
        <v>5</v>
      </c>
      <c r="L12" s="1" t="str">
        <f>MID(Table1[[#This Row],[test-allvar]], Table1[[#This Row],[operation-idx]], LEN("pta"))</f>
        <v>pta</v>
      </c>
      <c r="M12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2" s="1" t="str">
        <f>IFERROR( LEFT(Table1[[#This Row],[sut]], FIND("-", Table1[[#This Row],[sut]])-1), Table1[[#This Row],[sut]])</f>
        <v>cfa</v>
      </c>
      <c r="O12" s="1" t="str">
        <f>IF(Table1[[#This Row],[sut-platform]]="cfa", MID(Table1[[#This Row],[sut]], 5, 2), "~na~")</f>
        <v>hl</v>
      </c>
      <c r="P12" s="1" t="str">
        <f>IF(Table1[[#This Row],[sut-platform]]="cfa", MID(Table1[[#This Row],[sut]], 8, 999), Table1[[#This Row],[sut-cfa-level]])</f>
        <v>share-fresh</v>
      </c>
      <c r="Q12" s="1" t="str">
        <f>IF(Table1[[#This Row],[sut-platform]]="cfa", LEFT(Table1[[#This Row],[suffix-cfa-sharing-alloc]], FIND("-",Table1[[#This Row],[suffix-cfa-sharing-alloc]])-1), "~na~")</f>
        <v>share</v>
      </c>
      <c r="R1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" s="1" t="str">
        <f>MID(Table1[[#This Row],[corpus]], LEN("corpus-")+1, 999)</f>
        <v>100-10-1.txt</v>
      </c>
      <c r="T12" s="1" t="str">
        <f>LEFT(Table1[[#This Row],[corpus-varsuffix]], FIND(".txt", Table1[[#This Row],[corpus-varsuffix]])-1)</f>
        <v>100-10-1</v>
      </c>
      <c r="U12" s="1">
        <f>INT(LEFT(Table1[[#This Row],[corpus-allvar]], FIND("-", Table1[[#This Row],[corpus-varsuffix]])-1))</f>
        <v>100</v>
      </c>
      <c r="V12" s="1" t="str">
        <f>MID(Table1[[#This Row],[corpus-allvar]], LEN(Table1[[#This Row],[corpus-nstrs]])+2, 999)</f>
        <v>10-1</v>
      </c>
      <c r="W12" s="1">
        <f>INT(LEFT(Table1[[#This Row],[corpus-varsuffix2]], FIND("-", Table1[[#This Row],[corpus-varsuffix2]])-1))</f>
        <v>10</v>
      </c>
      <c r="X12" s="1">
        <f>INT(MID(Table1[[#This Row],[corpus-varsuffix2]], LEN(Table1[[#This Row],[corpus-meanlen]])+2, 999))</f>
        <v>1</v>
      </c>
      <c r="Y12" s="4">
        <f>Table1[[#This Row],[concatDoneActualCount]]/Table1[[#This Row],[execTimeActualSec]]</f>
        <v>4476641.8686505081</v>
      </c>
      <c r="Z12" s="4">
        <f>CONVERT(Table1[[#This Row],[execTimeActualSec]]/Table1[[#This Row],[concatDoneActualCount]], "s", "ns")</f>
        <v>223.38172883627428</v>
      </c>
    </row>
    <row r="13" spans="1:26" x14ac:dyDescent="0.25">
      <c r="A13" s="1" t="s">
        <v>93</v>
      </c>
      <c r="B13" s="1" t="str">
        <f>Table1[[#This Row],[test]]&amp;"@"&amp;Table1[[#This Row],[corpus]]</f>
        <v>perfexp-cfa-pta-hl-share-fresh@corpus-100-100-1.txt</v>
      </c>
      <c r="C13" s="5" t="s">
        <v>65</v>
      </c>
      <c r="D13" s="5" t="s">
        <v>43</v>
      </c>
      <c r="E13" s="5">
        <v>100</v>
      </c>
      <c r="F13" s="5">
        <v>100</v>
      </c>
      <c r="G13" s="5">
        <v>106.37</v>
      </c>
      <c r="H13" s="19">
        <v>41020000</v>
      </c>
      <c r="I13" s="5">
        <v>10.000938</v>
      </c>
      <c r="J13" s="1" t="str">
        <f>MID(Table1[[#This Row],[test]], LEN("perfexp-")+1, 9999)</f>
        <v>cfa-pta-hl-share-fresh</v>
      </c>
      <c r="K13" s="1">
        <f>FIND("-p", Table1[[#This Row],[test-allvar]])+LEN("-")</f>
        <v>5</v>
      </c>
      <c r="L13" s="1" t="str">
        <f>MID(Table1[[#This Row],[test-allvar]], Table1[[#This Row],[operation-idx]], LEN("pta"))</f>
        <v>pta</v>
      </c>
      <c r="M13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3" s="1" t="str">
        <f>IFERROR( LEFT(Table1[[#This Row],[sut]], FIND("-", Table1[[#This Row],[sut]])-1), Table1[[#This Row],[sut]])</f>
        <v>cfa</v>
      </c>
      <c r="O13" s="1" t="str">
        <f>IF(Table1[[#This Row],[sut-platform]]="cfa", MID(Table1[[#This Row],[sut]], 5, 2), "~na~")</f>
        <v>hl</v>
      </c>
      <c r="P13" s="1" t="str">
        <f>IF(Table1[[#This Row],[sut-platform]]="cfa", MID(Table1[[#This Row],[sut]], 8, 999), Table1[[#This Row],[sut-cfa-level]])</f>
        <v>share-fresh</v>
      </c>
      <c r="Q13" s="1" t="str">
        <f>IF(Table1[[#This Row],[sut-platform]]="cfa", LEFT(Table1[[#This Row],[suffix-cfa-sharing-alloc]], FIND("-",Table1[[#This Row],[suffix-cfa-sharing-alloc]])-1), "~na~")</f>
        <v>share</v>
      </c>
      <c r="R1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3" s="1" t="str">
        <f>MID(Table1[[#This Row],[corpus]], LEN("corpus-")+1, 999)</f>
        <v>100-100-1.txt</v>
      </c>
      <c r="T13" s="1" t="str">
        <f>LEFT(Table1[[#This Row],[corpus-varsuffix]], FIND(".txt", Table1[[#This Row],[corpus-varsuffix]])-1)</f>
        <v>100-100-1</v>
      </c>
      <c r="U13" s="1">
        <f>INT(LEFT(Table1[[#This Row],[corpus-allvar]], FIND("-", Table1[[#This Row],[corpus-varsuffix]])-1))</f>
        <v>100</v>
      </c>
      <c r="V13" s="1" t="str">
        <f>MID(Table1[[#This Row],[corpus-allvar]], LEN(Table1[[#This Row],[corpus-nstrs]])+2, 999)</f>
        <v>100-1</v>
      </c>
      <c r="W13" s="1">
        <f>INT(LEFT(Table1[[#This Row],[corpus-varsuffix2]], FIND("-", Table1[[#This Row],[corpus-varsuffix2]])-1))</f>
        <v>100</v>
      </c>
      <c r="X13" s="1">
        <f>INT(MID(Table1[[#This Row],[corpus-varsuffix2]], LEN(Table1[[#This Row],[corpus-meanlen]])+2, 999))</f>
        <v>1</v>
      </c>
      <c r="Y13" s="4">
        <f>Table1[[#This Row],[concatDoneActualCount]]/Table1[[#This Row],[execTimeActualSec]]</f>
        <v>4101615.2684878162</v>
      </c>
      <c r="Z13" s="4">
        <f>CONVERT(Table1[[#This Row],[execTimeActualSec]]/Table1[[#This Row],[concatDoneActualCount]], "s", "ns")</f>
        <v>243.80638712823014</v>
      </c>
    </row>
    <row r="14" spans="1:26" x14ac:dyDescent="0.25">
      <c r="A14" s="1" t="s">
        <v>93</v>
      </c>
      <c r="B14" s="1" t="str">
        <f>Table1[[#This Row],[test]]&amp;"@"&amp;Table1[[#This Row],[corpus]]</f>
        <v>perfexp-cfa-pta-hl-share-fresh@corpus-100-2-1.txt</v>
      </c>
      <c r="C14" s="5" t="s">
        <v>65</v>
      </c>
      <c r="D14" s="5" t="s">
        <v>27</v>
      </c>
      <c r="E14" s="5">
        <v>100</v>
      </c>
      <c r="F14" s="5">
        <v>100</v>
      </c>
      <c r="G14" s="5">
        <v>2.0299999999999998</v>
      </c>
      <c r="H14" s="19">
        <v>45360000</v>
      </c>
      <c r="I14" s="5">
        <v>10.001512</v>
      </c>
      <c r="J14" s="1" t="str">
        <f>MID(Table1[[#This Row],[test]], LEN("perfexp-")+1, 9999)</f>
        <v>cfa-pta-hl-share-fresh</v>
      </c>
      <c r="K14" s="1">
        <f>FIND("-p", Table1[[#This Row],[test-allvar]])+LEN("-")</f>
        <v>5</v>
      </c>
      <c r="L14" s="1" t="str">
        <f>MID(Table1[[#This Row],[test-allvar]], Table1[[#This Row],[operation-idx]], LEN("pta"))</f>
        <v>pta</v>
      </c>
      <c r="M14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4" s="1" t="str">
        <f>IFERROR( LEFT(Table1[[#This Row],[sut]], FIND("-", Table1[[#This Row],[sut]])-1), Table1[[#This Row],[sut]])</f>
        <v>cfa</v>
      </c>
      <c r="O14" s="1" t="str">
        <f>IF(Table1[[#This Row],[sut-platform]]="cfa", MID(Table1[[#This Row],[sut]], 5, 2), "~na~")</f>
        <v>hl</v>
      </c>
      <c r="P14" s="1" t="str">
        <f>IF(Table1[[#This Row],[sut-platform]]="cfa", MID(Table1[[#This Row],[sut]], 8, 999), Table1[[#This Row],[sut-cfa-level]])</f>
        <v>share-fresh</v>
      </c>
      <c r="Q14" s="1" t="str">
        <f>IF(Table1[[#This Row],[sut-platform]]="cfa", LEFT(Table1[[#This Row],[suffix-cfa-sharing-alloc]], FIND("-",Table1[[#This Row],[suffix-cfa-sharing-alloc]])-1), "~na~")</f>
        <v>share</v>
      </c>
      <c r="R1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" s="1" t="str">
        <f>MID(Table1[[#This Row],[corpus]], LEN("corpus-")+1, 999)</f>
        <v>100-2-1.txt</v>
      </c>
      <c r="T14" s="1" t="str">
        <f>LEFT(Table1[[#This Row],[corpus-varsuffix]], FIND(".txt", Table1[[#This Row],[corpus-varsuffix]])-1)</f>
        <v>100-2-1</v>
      </c>
      <c r="U14" s="1">
        <f>INT(LEFT(Table1[[#This Row],[corpus-allvar]], FIND("-", Table1[[#This Row],[corpus-varsuffix]])-1))</f>
        <v>100</v>
      </c>
      <c r="V14" s="1" t="str">
        <f>MID(Table1[[#This Row],[corpus-allvar]], LEN(Table1[[#This Row],[corpus-nstrs]])+2, 999)</f>
        <v>2-1</v>
      </c>
      <c r="W14" s="1">
        <f>INT(LEFT(Table1[[#This Row],[corpus-varsuffix2]], FIND("-", Table1[[#This Row],[corpus-varsuffix2]])-1))</f>
        <v>2</v>
      </c>
      <c r="X14" s="1">
        <f>INT(MID(Table1[[#This Row],[corpus-varsuffix2]], LEN(Table1[[#This Row],[corpus-meanlen]])+2, 999))</f>
        <v>1</v>
      </c>
      <c r="Y14" s="4">
        <f>Table1[[#This Row],[concatDoneActualCount]]/Table1[[#This Row],[execTimeActualSec]]</f>
        <v>4535314.2604838144</v>
      </c>
      <c r="Z14" s="4">
        <f>CONVERT(Table1[[#This Row],[execTimeActualSec]]/Table1[[#This Row],[concatDoneActualCount]], "s", "ns")</f>
        <v>220.49188712522044</v>
      </c>
    </row>
    <row r="15" spans="1:26" x14ac:dyDescent="0.25">
      <c r="A15" s="1" t="s">
        <v>93</v>
      </c>
      <c r="B15" s="1" t="str">
        <f>Table1[[#This Row],[test]]&amp;"@"&amp;Table1[[#This Row],[corpus]]</f>
        <v>perfexp-cfa-pta-hl-share-fresh@corpus-100-20-1.txt</v>
      </c>
      <c r="C15" s="5" t="s">
        <v>65</v>
      </c>
      <c r="D15" s="5" t="s">
        <v>28</v>
      </c>
      <c r="E15" s="5">
        <v>100</v>
      </c>
      <c r="F15" s="5">
        <v>100</v>
      </c>
      <c r="G15" s="5">
        <v>22.96</v>
      </c>
      <c r="H15" s="19">
        <v>44250000</v>
      </c>
      <c r="I15" s="5">
        <v>10.002088000000001</v>
      </c>
      <c r="J15" s="1" t="str">
        <f>MID(Table1[[#This Row],[test]], LEN("perfexp-")+1, 9999)</f>
        <v>cfa-pta-hl-share-fresh</v>
      </c>
      <c r="K15" s="1">
        <f>FIND("-p", Table1[[#This Row],[test-allvar]])+LEN("-")</f>
        <v>5</v>
      </c>
      <c r="L15" s="1" t="str">
        <f>MID(Table1[[#This Row],[test-allvar]], Table1[[#This Row],[operation-idx]], LEN("pta"))</f>
        <v>pta</v>
      </c>
      <c r="M15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5" s="1" t="str">
        <f>IFERROR( LEFT(Table1[[#This Row],[sut]], FIND("-", Table1[[#This Row],[sut]])-1), Table1[[#This Row],[sut]])</f>
        <v>cfa</v>
      </c>
      <c r="O15" s="1" t="str">
        <f>IF(Table1[[#This Row],[sut-platform]]="cfa", MID(Table1[[#This Row],[sut]], 5, 2), "~na~")</f>
        <v>hl</v>
      </c>
      <c r="P15" s="1" t="str">
        <f>IF(Table1[[#This Row],[sut-platform]]="cfa", MID(Table1[[#This Row],[sut]], 8, 999), Table1[[#This Row],[sut-cfa-level]])</f>
        <v>share-fresh</v>
      </c>
      <c r="Q15" s="1" t="str">
        <f>IF(Table1[[#This Row],[sut-platform]]="cfa", LEFT(Table1[[#This Row],[suffix-cfa-sharing-alloc]], FIND("-",Table1[[#This Row],[suffix-cfa-sharing-alloc]])-1), "~na~")</f>
        <v>share</v>
      </c>
      <c r="R1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5" s="1" t="str">
        <f>MID(Table1[[#This Row],[corpus]], LEN("corpus-")+1, 999)</f>
        <v>100-20-1.txt</v>
      </c>
      <c r="T15" s="1" t="str">
        <f>LEFT(Table1[[#This Row],[corpus-varsuffix]], FIND(".txt", Table1[[#This Row],[corpus-varsuffix]])-1)</f>
        <v>100-20-1</v>
      </c>
      <c r="U15" s="1">
        <f>INT(LEFT(Table1[[#This Row],[corpus-allvar]], FIND("-", Table1[[#This Row],[corpus-varsuffix]])-1))</f>
        <v>100</v>
      </c>
      <c r="V15" s="1" t="str">
        <f>MID(Table1[[#This Row],[corpus-allvar]], LEN(Table1[[#This Row],[corpus-nstrs]])+2, 999)</f>
        <v>20-1</v>
      </c>
      <c r="W15" s="1">
        <f>INT(LEFT(Table1[[#This Row],[corpus-varsuffix2]], FIND("-", Table1[[#This Row],[corpus-varsuffix2]])-1))</f>
        <v>20</v>
      </c>
      <c r="X15" s="1">
        <f>INT(MID(Table1[[#This Row],[corpus-varsuffix2]], LEN(Table1[[#This Row],[corpus-meanlen]])+2, 999))</f>
        <v>1</v>
      </c>
      <c r="Y15" s="4">
        <f>Table1[[#This Row],[concatDoneActualCount]]/Table1[[#This Row],[execTimeActualSec]]</f>
        <v>4424076.2528783986</v>
      </c>
      <c r="Z15" s="4">
        <f>CONVERT(Table1[[#This Row],[execTimeActualSec]]/Table1[[#This Row],[concatDoneActualCount]], "s", "ns")</f>
        <v>226.03588700564973</v>
      </c>
    </row>
    <row r="16" spans="1:26" x14ac:dyDescent="0.25">
      <c r="A16" s="1" t="s">
        <v>93</v>
      </c>
      <c r="B16" s="1" t="str">
        <f>Table1[[#This Row],[test]]&amp;"@"&amp;Table1[[#This Row],[corpus]]</f>
        <v>perfexp-cfa-pta-hl-share-fresh@corpus-100-200-1.txt</v>
      </c>
      <c r="C16" s="5" t="s">
        <v>65</v>
      </c>
      <c r="D16" s="5" t="s">
        <v>45</v>
      </c>
      <c r="E16" s="5">
        <v>100</v>
      </c>
      <c r="F16" s="5">
        <v>100</v>
      </c>
      <c r="G16" s="5">
        <v>177.28</v>
      </c>
      <c r="H16" s="19">
        <v>38220000</v>
      </c>
      <c r="I16" s="5">
        <v>10.000375999999999</v>
      </c>
      <c r="J16" s="1" t="str">
        <f>MID(Table1[[#This Row],[test]], LEN("perfexp-")+1, 9999)</f>
        <v>cfa-pta-hl-share-fresh</v>
      </c>
      <c r="K16" s="1">
        <f>FIND("-p", Table1[[#This Row],[test-allvar]])+LEN("-")</f>
        <v>5</v>
      </c>
      <c r="L16" s="1" t="str">
        <f>MID(Table1[[#This Row],[test-allvar]], Table1[[#This Row],[operation-idx]], LEN("pta"))</f>
        <v>pta</v>
      </c>
      <c r="M16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6" s="1" t="str">
        <f>IFERROR( LEFT(Table1[[#This Row],[sut]], FIND("-", Table1[[#This Row],[sut]])-1), Table1[[#This Row],[sut]])</f>
        <v>cfa</v>
      </c>
      <c r="O16" s="1" t="str">
        <f>IF(Table1[[#This Row],[sut-platform]]="cfa", MID(Table1[[#This Row],[sut]], 5, 2), "~na~")</f>
        <v>hl</v>
      </c>
      <c r="P16" s="1" t="str">
        <f>IF(Table1[[#This Row],[sut-platform]]="cfa", MID(Table1[[#This Row],[sut]], 8, 999), Table1[[#This Row],[sut-cfa-level]])</f>
        <v>share-fresh</v>
      </c>
      <c r="Q16" s="1" t="str">
        <f>IF(Table1[[#This Row],[sut-platform]]="cfa", LEFT(Table1[[#This Row],[suffix-cfa-sharing-alloc]], FIND("-",Table1[[#This Row],[suffix-cfa-sharing-alloc]])-1), "~na~")</f>
        <v>share</v>
      </c>
      <c r="R1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6" s="1" t="str">
        <f>MID(Table1[[#This Row],[corpus]], LEN("corpus-")+1, 999)</f>
        <v>100-200-1.txt</v>
      </c>
      <c r="T16" s="1" t="str">
        <f>LEFT(Table1[[#This Row],[corpus-varsuffix]], FIND(".txt", Table1[[#This Row],[corpus-varsuffix]])-1)</f>
        <v>100-200-1</v>
      </c>
      <c r="U16" s="1">
        <f>INT(LEFT(Table1[[#This Row],[corpus-allvar]], FIND("-", Table1[[#This Row],[corpus-varsuffix]])-1))</f>
        <v>100</v>
      </c>
      <c r="V16" s="1" t="str">
        <f>MID(Table1[[#This Row],[corpus-allvar]], LEN(Table1[[#This Row],[corpus-nstrs]])+2, 999)</f>
        <v>200-1</v>
      </c>
      <c r="W16" s="1">
        <f>INT(LEFT(Table1[[#This Row],[corpus-varsuffix2]], FIND("-", Table1[[#This Row],[corpus-varsuffix2]])-1))</f>
        <v>200</v>
      </c>
      <c r="X16" s="1">
        <f>INT(MID(Table1[[#This Row],[corpus-varsuffix2]], LEN(Table1[[#This Row],[corpus-meanlen]])+2, 999))</f>
        <v>1</v>
      </c>
      <c r="Y16" s="4">
        <f>Table1[[#This Row],[concatDoneActualCount]]/Table1[[#This Row],[execTimeActualSec]]</f>
        <v>3821856.298203188</v>
      </c>
      <c r="Z16" s="4">
        <f>CONVERT(Table1[[#This Row],[execTimeActualSec]]/Table1[[#This Row],[concatDoneActualCount]], "s", "ns")</f>
        <v>261.65295656724231</v>
      </c>
    </row>
    <row r="17" spans="1:26" x14ac:dyDescent="0.25">
      <c r="A17" s="1" t="s">
        <v>93</v>
      </c>
      <c r="B17" s="1" t="str">
        <f>Table1[[#This Row],[test]]&amp;"@"&amp;Table1[[#This Row],[corpus]]</f>
        <v>perfexp-cfa-pta-hl-share-fresh@corpus-100-5-1.txt</v>
      </c>
      <c r="C17" s="5" t="s">
        <v>65</v>
      </c>
      <c r="D17" s="5" t="s">
        <v>29</v>
      </c>
      <c r="E17" s="5">
        <v>100</v>
      </c>
      <c r="F17" s="5">
        <v>100</v>
      </c>
      <c r="G17" s="5">
        <v>5.27</v>
      </c>
      <c r="H17" s="19">
        <v>45540000</v>
      </c>
      <c r="I17" s="5">
        <v>10.001383000000001</v>
      </c>
      <c r="J17" s="1" t="str">
        <f>MID(Table1[[#This Row],[test]], LEN("perfexp-")+1, 9999)</f>
        <v>cfa-pta-hl-share-fresh</v>
      </c>
      <c r="K17" s="1">
        <f>FIND("-p", Table1[[#This Row],[test-allvar]])+LEN("-")</f>
        <v>5</v>
      </c>
      <c r="L17" s="1" t="str">
        <f>MID(Table1[[#This Row],[test-allvar]], Table1[[#This Row],[operation-idx]], LEN("pta"))</f>
        <v>pta</v>
      </c>
      <c r="M17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7" s="1" t="str">
        <f>IFERROR( LEFT(Table1[[#This Row],[sut]], FIND("-", Table1[[#This Row],[sut]])-1), Table1[[#This Row],[sut]])</f>
        <v>cfa</v>
      </c>
      <c r="O17" s="1" t="str">
        <f>IF(Table1[[#This Row],[sut-platform]]="cfa", MID(Table1[[#This Row],[sut]], 5, 2), "~na~")</f>
        <v>hl</v>
      </c>
      <c r="P17" s="1" t="str">
        <f>IF(Table1[[#This Row],[sut-platform]]="cfa", MID(Table1[[#This Row],[sut]], 8, 999), Table1[[#This Row],[sut-cfa-level]])</f>
        <v>share-fresh</v>
      </c>
      <c r="Q17" s="1" t="str">
        <f>IF(Table1[[#This Row],[sut-platform]]="cfa", LEFT(Table1[[#This Row],[suffix-cfa-sharing-alloc]], FIND("-",Table1[[#This Row],[suffix-cfa-sharing-alloc]])-1), "~na~")</f>
        <v>share</v>
      </c>
      <c r="R1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7" s="1" t="str">
        <f>MID(Table1[[#This Row],[corpus]], LEN("corpus-")+1, 999)</f>
        <v>100-5-1.txt</v>
      </c>
      <c r="T17" s="1" t="str">
        <f>LEFT(Table1[[#This Row],[corpus-varsuffix]], FIND(".txt", Table1[[#This Row],[corpus-varsuffix]])-1)</f>
        <v>100-5-1</v>
      </c>
      <c r="U17" s="1">
        <f>INT(LEFT(Table1[[#This Row],[corpus-allvar]], FIND("-", Table1[[#This Row],[corpus-varsuffix]])-1))</f>
        <v>100</v>
      </c>
      <c r="V17" s="1" t="str">
        <f>MID(Table1[[#This Row],[corpus-allvar]], LEN(Table1[[#This Row],[corpus-nstrs]])+2, 999)</f>
        <v>5-1</v>
      </c>
      <c r="W17" s="1">
        <f>INT(LEFT(Table1[[#This Row],[corpus-varsuffix2]], FIND("-", Table1[[#This Row],[corpus-varsuffix2]])-1))</f>
        <v>5</v>
      </c>
      <c r="X17" s="1">
        <f>INT(MID(Table1[[#This Row],[corpus-varsuffix2]], LEN(Table1[[#This Row],[corpus-meanlen]])+2, 999))</f>
        <v>1</v>
      </c>
      <c r="Y17" s="4">
        <f>Table1[[#This Row],[concatDoneActualCount]]/Table1[[#This Row],[execTimeActualSec]]</f>
        <v>4553370.2688918123</v>
      </c>
      <c r="Z17" s="4">
        <f>CONVERT(Table1[[#This Row],[execTimeActualSec]]/Table1[[#This Row],[concatDoneActualCount]], "s", "ns")</f>
        <v>219.61754501537112</v>
      </c>
    </row>
    <row r="18" spans="1:26" x14ac:dyDescent="0.25">
      <c r="A18" s="1" t="s">
        <v>93</v>
      </c>
      <c r="B18" s="1" t="str">
        <f>Table1[[#This Row],[test]]&amp;"@"&amp;Table1[[#This Row],[corpus]]</f>
        <v>perfexp-cfa-pta-hl-share-fresh@corpus-100-50-1.txt</v>
      </c>
      <c r="C18" s="5" t="s">
        <v>65</v>
      </c>
      <c r="D18" s="5" t="s">
        <v>44</v>
      </c>
      <c r="E18" s="5">
        <v>100</v>
      </c>
      <c r="F18" s="5">
        <v>100</v>
      </c>
      <c r="G18" s="5">
        <v>43.32</v>
      </c>
      <c r="H18" s="19">
        <v>43450000</v>
      </c>
      <c r="I18" s="5">
        <v>10.001056999999999</v>
      </c>
      <c r="J18" s="1" t="str">
        <f>MID(Table1[[#This Row],[test]], LEN("perfexp-")+1, 9999)</f>
        <v>cfa-pta-hl-share-fresh</v>
      </c>
      <c r="K18" s="1">
        <f>FIND("-p", Table1[[#This Row],[test-allvar]])+LEN("-")</f>
        <v>5</v>
      </c>
      <c r="L18" s="1" t="str">
        <f>MID(Table1[[#This Row],[test-allvar]], Table1[[#This Row],[operation-idx]], LEN("pta"))</f>
        <v>pta</v>
      </c>
      <c r="M18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8" s="1" t="str">
        <f>IFERROR( LEFT(Table1[[#This Row],[sut]], FIND("-", Table1[[#This Row],[sut]])-1), Table1[[#This Row],[sut]])</f>
        <v>cfa</v>
      </c>
      <c r="O18" s="1" t="str">
        <f>IF(Table1[[#This Row],[sut-platform]]="cfa", MID(Table1[[#This Row],[sut]], 5, 2), "~na~")</f>
        <v>hl</v>
      </c>
      <c r="P18" s="1" t="str">
        <f>IF(Table1[[#This Row],[sut-platform]]="cfa", MID(Table1[[#This Row],[sut]], 8, 999), Table1[[#This Row],[sut-cfa-level]])</f>
        <v>share-fresh</v>
      </c>
      <c r="Q18" s="1" t="str">
        <f>IF(Table1[[#This Row],[sut-platform]]="cfa", LEFT(Table1[[#This Row],[suffix-cfa-sharing-alloc]], FIND("-",Table1[[#This Row],[suffix-cfa-sharing-alloc]])-1), "~na~")</f>
        <v>share</v>
      </c>
      <c r="R1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8" s="1" t="str">
        <f>MID(Table1[[#This Row],[corpus]], LEN("corpus-")+1, 999)</f>
        <v>100-50-1.txt</v>
      </c>
      <c r="T18" s="1" t="str">
        <f>LEFT(Table1[[#This Row],[corpus-varsuffix]], FIND(".txt", Table1[[#This Row],[corpus-varsuffix]])-1)</f>
        <v>100-50-1</v>
      </c>
      <c r="U18" s="1">
        <f>INT(LEFT(Table1[[#This Row],[corpus-allvar]], FIND("-", Table1[[#This Row],[corpus-varsuffix]])-1))</f>
        <v>100</v>
      </c>
      <c r="V18" s="1" t="str">
        <f>MID(Table1[[#This Row],[corpus-allvar]], LEN(Table1[[#This Row],[corpus-nstrs]])+2, 999)</f>
        <v>50-1</v>
      </c>
      <c r="W18" s="1">
        <f>INT(LEFT(Table1[[#This Row],[corpus-varsuffix2]], FIND("-", Table1[[#This Row],[corpus-varsuffix2]])-1))</f>
        <v>50</v>
      </c>
      <c r="X18" s="1">
        <f>INT(MID(Table1[[#This Row],[corpus-varsuffix2]], LEN(Table1[[#This Row],[corpus-meanlen]])+2, 999))</f>
        <v>1</v>
      </c>
      <c r="Y18" s="4">
        <f>Table1[[#This Row],[concatDoneActualCount]]/Table1[[#This Row],[execTimeActualSec]]</f>
        <v>4344540.7820393387</v>
      </c>
      <c r="Z18" s="4">
        <f>CONVERT(Table1[[#This Row],[execTimeActualSec]]/Table1[[#This Row],[concatDoneActualCount]], "s", "ns")</f>
        <v>230.17392405063291</v>
      </c>
    </row>
    <row r="19" spans="1:26" x14ac:dyDescent="0.25">
      <c r="A19" s="1" t="s">
        <v>93</v>
      </c>
      <c r="B19" s="1" t="str">
        <f>Table1[[#This Row],[test]]&amp;"@"&amp;Table1[[#This Row],[corpus]]</f>
        <v>perfexp-cfa-pta-hl-share-fresh@corpus-100-500-1.txt</v>
      </c>
      <c r="C19" s="5" t="s">
        <v>65</v>
      </c>
      <c r="D19" s="5" t="s">
        <v>46</v>
      </c>
      <c r="E19" s="5">
        <v>100</v>
      </c>
      <c r="F19" s="5">
        <v>100</v>
      </c>
      <c r="G19" s="5">
        <v>557.26</v>
      </c>
      <c r="H19" s="19">
        <v>34310000</v>
      </c>
      <c r="I19" s="5">
        <v>10.001096</v>
      </c>
      <c r="J19" s="1" t="str">
        <f>MID(Table1[[#This Row],[test]], LEN("perfexp-")+1, 9999)</f>
        <v>cfa-pta-hl-share-fresh</v>
      </c>
      <c r="K19" s="1">
        <f>FIND("-p", Table1[[#This Row],[test-allvar]])+LEN("-")</f>
        <v>5</v>
      </c>
      <c r="L19" s="1" t="str">
        <f>MID(Table1[[#This Row],[test-allvar]], Table1[[#This Row],[operation-idx]], LEN("pta"))</f>
        <v>pta</v>
      </c>
      <c r="M19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19" s="1" t="str">
        <f>IFERROR( LEFT(Table1[[#This Row],[sut]], FIND("-", Table1[[#This Row],[sut]])-1), Table1[[#This Row],[sut]])</f>
        <v>cfa</v>
      </c>
      <c r="O19" s="1" t="str">
        <f>IF(Table1[[#This Row],[sut-platform]]="cfa", MID(Table1[[#This Row],[sut]], 5, 2), "~na~")</f>
        <v>hl</v>
      </c>
      <c r="P19" s="1" t="str">
        <f>IF(Table1[[#This Row],[sut-platform]]="cfa", MID(Table1[[#This Row],[sut]], 8, 999), Table1[[#This Row],[sut-cfa-level]])</f>
        <v>share-fresh</v>
      </c>
      <c r="Q19" s="1" t="str">
        <f>IF(Table1[[#This Row],[sut-platform]]="cfa", LEFT(Table1[[#This Row],[suffix-cfa-sharing-alloc]], FIND("-",Table1[[#This Row],[suffix-cfa-sharing-alloc]])-1), "~na~")</f>
        <v>share</v>
      </c>
      <c r="R1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" s="1" t="str">
        <f>MID(Table1[[#This Row],[corpus]], LEN("corpus-")+1, 999)</f>
        <v>100-500-1.txt</v>
      </c>
      <c r="T19" s="1" t="str">
        <f>LEFT(Table1[[#This Row],[corpus-varsuffix]], FIND(".txt", Table1[[#This Row],[corpus-varsuffix]])-1)</f>
        <v>100-500-1</v>
      </c>
      <c r="U19" s="1">
        <f>INT(LEFT(Table1[[#This Row],[corpus-allvar]], FIND("-", Table1[[#This Row],[corpus-varsuffix]])-1))</f>
        <v>100</v>
      </c>
      <c r="V19" s="1" t="str">
        <f>MID(Table1[[#This Row],[corpus-allvar]], LEN(Table1[[#This Row],[corpus-nstrs]])+2, 999)</f>
        <v>500-1</v>
      </c>
      <c r="W19" s="1">
        <f>INT(LEFT(Table1[[#This Row],[corpus-varsuffix2]], FIND("-", Table1[[#This Row],[corpus-varsuffix2]])-1))</f>
        <v>500</v>
      </c>
      <c r="X19" s="1">
        <f>INT(MID(Table1[[#This Row],[corpus-varsuffix2]], LEN(Table1[[#This Row],[corpus-meanlen]])+2, 999))</f>
        <v>1</v>
      </c>
      <c r="Y19" s="4">
        <f>Table1[[#This Row],[concatDoneActualCount]]/Table1[[#This Row],[execTimeActualSec]]</f>
        <v>3430624.0036092042</v>
      </c>
      <c r="Z19" s="4">
        <f>CONVERT(Table1[[#This Row],[execTimeActualSec]]/Table1[[#This Row],[concatDoneActualCount]], "s", "ns")</f>
        <v>291.49215972019817</v>
      </c>
    </row>
    <row r="20" spans="1:26" x14ac:dyDescent="0.25">
      <c r="A20" s="1" t="s">
        <v>93</v>
      </c>
      <c r="B20" s="1" t="str">
        <f>Table1[[#This Row],[test]]&amp;"@"&amp;Table1[[#This Row],[corpus]]</f>
        <v>perfexp-cfa-pta-hl-noshare-reuse@corpus-100-1-1.txt</v>
      </c>
      <c r="C20" s="5" t="s">
        <v>66</v>
      </c>
      <c r="D20" s="5" t="s">
        <v>25</v>
      </c>
      <c r="E20" s="5">
        <v>100</v>
      </c>
      <c r="F20" s="5">
        <v>100</v>
      </c>
      <c r="G20" s="5">
        <v>1</v>
      </c>
      <c r="H20" s="19">
        <v>14790000</v>
      </c>
      <c r="I20" s="5">
        <v>10.003069999999999</v>
      </c>
      <c r="J20" s="1" t="str">
        <f>MID(Table1[[#This Row],[test]], LEN("perfexp-")+1, 9999)</f>
        <v>cfa-pta-hl-noshare-reuse</v>
      </c>
      <c r="K20" s="1">
        <f>FIND("-p", Table1[[#This Row],[test-allvar]])+LEN("-")</f>
        <v>5</v>
      </c>
      <c r="L20" s="1" t="str">
        <f>MID(Table1[[#This Row],[test-allvar]], Table1[[#This Row],[operation-idx]], LEN("pta"))</f>
        <v>pta</v>
      </c>
      <c r="M20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0" s="1" t="str">
        <f>IFERROR( LEFT(Table1[[#This Row],[sut]], FIND("-", Table1[[#This Row],[sut]])-1), Table1[[#This Row],[sut]])</f>
        <v>cfa</v>
      </c>
      <c r="O20" s="1" t="str">
        <f>IF(Table1[[#This Row],[sut-platform]]="cfa", MID(Table1[[#This Row],[sut]], 5, 2), "~na~")</f>
        <v>hl</v>
      </c>
      <c r="P20" s="1" t="str">
        <f>IF(Table1[[#This Row],[sut-platform]]="cfa", MID(Table1[[#This Row],[sut]], 8, 999), Table1[[#This Row],[sut-cfa-level]])</f>
        <v>noshare-reuse</v>
      </c>
      <c r="Q20" s="1" t="str">
        <f>IF(Table1[[#This Row],[sut-platform]]="cfa", LEFT(Table1[[#This Row],[suffix-cfa-sharing-alloc]], FIND("-",Table1[[#This Row],[suffix-cfa-sharing-alloc]])-1), "~na~")</f>
        <v>noshare</v>
      </c>
      <c r="R2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" s="1" t="str">
        <f>MID(Table1[[#This Row],[corpus]], LEN("corpus-")+1, 999)</f>
        <v>100-1-1.txt</v>
      </c>
      <c r="T20" s="1" t="str">
        <f>LEFT(Table1[[#This Row],[corpus-varsuffix]], FIND(".txt", Table1[[#This Row],[corpus-varsuffix]])-1)</f>
        <v>100-1-1</v>
      </c>
      <c r="U20" s="1">
        <f>INT(LEFT(Table1[[#This Row],[corpus-allvar]], FIND("-", Table1[[#This Row],[corpus-varsuffix]])-1))</f>
        <v>100</v>
      </c>
      <c r="V20" s="1" t="str">
        <f>MID(Table1[[#This Row],[corpus-allvar]], LEN(Table1[[#This Row],[corpus-nstrs]])+2, 999)</f>
        <v>1-1</v>
      </c>
      <c r="W20" s="1">
        <f>INT(LEFT(Table1[[#This Row],[corpus-varsuffix2]], FIND("-", Table1[[#This Row],[corpus-varsuffix2]])-1))</f>
        <v>1</v>
      </c>
      <c r="X20" s="1">
        <f>INT(MID(Table1[[#This Row],[corpus-varsuffix2]], LEN(Table1[[#This Row],[corpus-meanlen]])+2, 999))</f>
        <v>1</v>
      </c>
      <c r="Y20" s="4">
        <f>Table1[[#This Row],[concatDoneActualCount]]/Table1[[#This Row],[execTimeActualSec]]</f>
        <v>1478546.0863514901</v>
      </c>
      <c r="Z20" s="4">
        <f>CONVERT(Table1[[#This Row],[execTimeActualSec]]/Table1[[#This Row],[concatDoneActualCount]], "s", "ns")</f>
        <v>676.34009465855308</v>
      </c>
    </row>
    <row r="21" spans="1:26" x14ac:dyDescent="0.25">
      <c r="A21" s="1" t="s">
        <v>93</v>
      </c>
      <c r="B21" s="1" t="str">
        <f>Table1[[#This Row],[test]]&amp;"@"&amp;Table1[[#This Row],[corpus]]</f>
        <v>perfexp-cfa-pta-hl-noshare-reuse@corpus-100-10-1.txt</v>
      </c>
      <c r="C21" s="5" t="s">
        <v>66</v>
      </c>
      <c r="D21" s="5" t="s">
        <v>26</v>
      </c>
      <c r="E21" s="5">
        <v>100</v>
      </c>
      <c r="F21" s="5">
        <v>100</v>
      </c>
      <c r="G21" s="5">
        <v>9.5</v>
      </c>
      <c r="H21" s="19">
        <v>14130000</v>
      </c>
      <c r="I21" s="5">
        <v>10.000299999999999</v>
      </c>
      <c r="J21" s="1" t="str">
        <f>MID(Table1[[#This Row],[test]], LEN("perfexp-")+1, 9999)</f>
        <v>cfa-pta-hl-noshare-reuse</v>
      </c>
      <c r="K21" s="1">
        <f>FIND("-p", Table1[[#This Row],[test-allvar]])+LEN("-")</f>
        <v>5</v>
      </c>
      <c r="L21" s="1" t="str">
        <f>MID(Table1[[#This Row],[test-allvar]], Table1[[#This Row],[operation-idx]], LEN("pta"))</f>
        <v>pta</v>
      </c>
      <c r="M21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1" s="1" t="str">
        <f>IFERROR( LEFT(Table1[[#This Row],[sut]], FIND("-", Table1[[#This Row],[sut]])-1), Table1[[#This Row],[sut]])</f>
        <v>cfa</v>
      </c>
      <c r="O21" s="1" t="str">
        <f>IF(Table1[[#This Row],[sut-platform]]="cfa", MID(Table1[[#This Row],[sut]], 5, 2), "~na~")</f>
        <v>hl</v>
      </c>
      <c r="P21" s="1" t="str">
        <f>IF(Table1[[#This Row],[sut-platform]]="cfa", MID(Table1[[#This Row],[sut]], 8, 999), Table1[[#This Row],[sut-cfa-level]])</f>
        <v>noshare-reuse</v>
      </c>
      <c r="Q21" s="1" t="str">
        <f>IF(Table1[[#This Row],[sut-platform]]="cfa", LEFT(Table1[[#This Row],[suffix-cfa-sharing-alloc]], FIND("-",Table1[[#This Row],[suffix-cfa-sharing-alloc]])-1), "~na~")</f>
        <v>noshare</v>
      </c>
      <c r="R2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1" s="1" t="str">
        <f>MID(Table1[[#This Row],[corpus]], LEN("corpus-")+1, 999)</f>
        <v>100-10-1.txt</v>
      </c>
      <c r="T21" s="1" t="str">
        <f>LEFT(Table1[[#This Row],[corpus-varsuffix]], FIND(".txt", Table1[[#This Row],[corpus-varsuffix]])-1)</f>
        <v>100-10-1</v>
      </c>
      <c r="U21" s="1">
        <f>INT(LEFT(Table1[[#This Row],[corpus-allvar]], FIND("-", Table1[[#This Row],[corpus-varsuffix]])-1))</f>
        <v>100</v>
      </c>
      <c r="V21" s="1" t="str">
        <f>MID(Table1[[#This Row],[corpus-allvar]], LEN(Table1[[#This Row],[corpus-nstrs]])+2, 999)</f>
        <v>10-1</v>
      </c>
      <c r="W21" s="1">
        <f>INT(LEFT(Table1[[#This Row],[corpus-varsuffix2]], FIND("-", Table1[[#This Row],[corpus-varsuffix2]])-1))</f>
        <v>10</v>
      </c>
      <c r="X21" s="1">
        <f>INT(MID(Table1[[#This Row],[corpus-varsuffix2]], LEN(Table1[[#This Row],[corpus-meanlen]])+2, 999))</f>
        <v>1</v>
      </c>
      <c r="Y21" s="4">
        <f>Table1[[#This Row],[concatDoneActualCount]]/Table1[[#This Row],[execTimeActualSec]]</f>
        <v>1412957.6112716619</v>
      </c>
      <c r="Z21" s="4">
        <f>CONVERT(Table1[[#This Row],[execTimeActualSec]]/Table1[[#This Row],[concatDoneActualCount]], "s", "ns")</f>
        <v>707.7353149327671</v>
      </c>
    </row>
    <row r="22" spans="1:26" x14ac:dyDescent="0.25">
      <c r="A22" s="1" t="s">
        <v>93</v>
      </c>
      <c r="B22" s="1" t="str">
        <f>Table1[[#This Row],[test]]&amp;"@"&amp;Table1[[#This Row],[corpus]]</f>
        <v>perfexp-cfa-pta-hl-noshare-reuse@corpus-100-100-1.txt</v>
      </c>
      <c r="C22" s="5" t="s">
        <v>66</v>
      </c>
      <c r="D22" s="5" t="s">
        <v>43</v>
      </c>
      <c r="E22" s="5">
        <v>100</v>
      </c>
      <c r="F22" s="5">
        <v>100</v>
      </c>
      <c r="G22" s="5">
        <v>106.37</v>
      </c>
      <c r="H22" s="19">
        <v>5680000</v>
      </c>
      <c r="I22" s="5">
        <v>10.009857999999999</v>
      </c>
      <c r="J22" s="1" t="str">
        <f>MID(Table1[[#This Row],[test]], LEN("perfexp-")+1, 9999)</f>
        <v>cfa-pta-hl-noshare-reuse</v>
      </c>
      <c r="K22" s="1">
        <f>FIND("-p", Table1[[#This Row],[test-allvar]])+LEN("-")</f>
        <v>5</v>
      </c>
      <c r="L22" s="1" t="str">
        <f>MID(Table1[[#This Row],[test-allvar]], Table1[[#This Row],[operation-idx]], LEN("pta"))</f>
        <v>pta</v>
      </c>
      <c r="M22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2" s="1" t="str">
        <f>IFERROR( LEFT(Table1[[#This Row],[sut]], FIND("-", Table1[[#This Row],[sut]])-1), Table1[[#This Row],[sut]])</f>
        <v>cfa</v>
      </c>
      <c r="O22" s="1" t="str">
        <f>IF(Table1[[#This Row],[sut-platform]]="cfa", MID(Table1[[#This Row],[sut]], 5, 2), "~na~")</f>
        <v>hl</v>
      </c>
      <c r="P22" s="1" t="str">
        <f>IF(Table1[[#This Row],[sut-platform]]="cfa", MID(Table1[[#This Row],[sut]], 8, 999), Table1[[#This Row],[sut-cfa-level]])</f>
        <v>noshare-reuse</v>
      </c>
      <c r="Q22" s="1" t="str">
        <f>IF(Table1[[#This Row],[sut-platform]]="cfa", LEFT(Table1[[#This Row],[suffix-cfa-sharing-alloc]], FIND("-",Table1[[#This Row],[suffix-cfa-sharing-alloc]])-1), "~na~")</f>
        <v>noshare</v>
      </c>
      <c r="R2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2" s="1" t="str">
        <f>MID(Table1[[#This Row],[corpus]], LEN("corpus-")+1, 999)</f>
        <v>100-100-1.txt</v>
      </c>
      <c r="T22" s="1" t="str">
        <f>LEFT(Table1[[#This Row],[corpus-varsuffix]], FIND(".txt", Table1[[#This Row],[corpus-varsuffix]])-1)</f>
        <v>100-100-1</v>
      </c>
      <c r="U22" s="1">
        <f>INT(LEFT(Table1[[#This Row],[corpus-allvar]], FIND("-", Table1[[#This Row],[corpus-varsuffix]])-1))</f>
        <v>100</v>
      </c>
      <c r="V22" s="1" t="str">
        <f>MID(Table1[[#This Row],[corpus-allvar]], LEN(Table1[[#This Row],[corpus-nstrs]])+2, 999)</f>
        <v>100-1</v>
      </c>
      <c r="W22" s="1">
        <f>INT(LEFT(Table1[[#This Row],[corpus-varsuffix2]], FIND("-", Table1[[#This Row],[corpus-varsuffix2]])-1))</f>
        <v>100</v>
      </c>
      <c r="X22" s="1">
        <f>INT(MID(Table1[[#This Row],[corpus-varsuffix2]], LEN(Table1[[#This Row],[corpus-meanlen]])+2, 999))</f>
        <v>1</v>
      </c>
      <c r="Y22" s="4">
        <f>Table1[[#This Row],[concatDoneActualCount]]/Table1[[#This Row],[execTimeActualSec]]</f>
        <v>567440.61703972227</v>
      </c>
      <c r="Z22" s="4">
        <f>CONVERT(Table1[[#This Row],[execTimeActualSec]]/Table1[[#This Row],[concatDoneActualCount]], "s", "ns")</f>
        <v>1762.2989436619719</v>
      </c>
    </row>
    <row r="23" spans="1:26" x14ac:dyDescent="0.25">
      <c r="A23" s="1" t="s">
        <v>93</v>
      </c>
      <c r="B23" s="1" t="str">
        <f>Table1[[#This Row],[test]]&amp;"@"&amp;Table1[[#This Row],[corpus]]</f>
        <v>perfexp-cfa-pta-hl-noshare-reuse@corpus-100-2-1.txt</v>
      </c>
      <c r="C23" s="5" t="s">
        <v>66</v>
      </c>
      <c r="D23" s="5" t="s">
        <v>27</v>
      </c>
      <c r="E23" s="5">
        <v>100</v>
      </c>
      <c r="F23" s="5">
        <v>100</v>
      </c>
      <c r="G23" s="5">
        <v>2.0299999999999998</v>
      </c>
      <c r="H23" s="19">
        <v>14540000</v>
      </c>
      <c r="I23" s="5">
        <v>10.003868000000001</v>
      </c>
      <c r="J23" s="1" t="str">
        <f>MID(Table1[[#This Row],[test]], LEN("perfexp-")+1, 9999)</f>
        <v>cfa-pta-hl-noshare-reuse</v>
      </c>
      <c r="K23" s="1">
        <f>FIND("-p", Table1[[#This Row],[test-allvar]])+LEN("-")</f>
        <v>5</v>
      </c>
      <c r="L23" s="1" t="str">
        <f>MID(Table1[[#This Row],[test-allvar]], Table1[[#This Row],[operation-idx]], LEN("pta"))</f>
        <v>pta</v>
      </c>
      <c r="M23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3" s="1" t="str">
        <f>IFERROR( LEFT(Table1[[#This Row],[sut]], FIND("-", Table1[[#This Row],[sut]])-1), Table1[[#This Row],[sut]])</f>
        <v>cfa</v>
      </c>
      <c r="O23" s="1" t="str">
        <f>IF(Table1[[#This Row],[sut-platform]]="cfa", MID(Table1[[#This Row],[sut]], 5, 2), "~na~")</f>
        <v>hl</v>
      </c>
      <c r="P23" s="1" t="str">
        <f>IF(Table1[[#This Row],[sut-platform]]="cfa", MID(Table1[[#This Row],[sut]], 8, 999), Table1[[#This Row],[sut-cfa-level]])</f>
        <v>noshare-reuse</v>
      </c>
      <c r="Q23" s="1" t="str">
        <f>IF(Table1[[#This Row],[sut-platform]]="cfa", LEFT(Table1[[#This Row],[suffix-cfa-sharing-alloc]], FIND("-",Table1[[#This Row],[suffix-cfa-sharing-alloc]])-1), "~na~")</f>
        <v>noshare</v>
      </c>
      <c r="R2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3" s="1" t="str">
        <f>MID(Table1[[#This Row],[corpus]], LEN("corpus-")+1, 999)</f>
        <v>100-2-1.txt</v>
      </c>
      <c r="T23" s="1" t="str">
        <f>LEFT(Table1[[#This Row],[corpus-varsuffix]], FIND(".txt", Table1[[#This Row],[corpus-varsuffix]])-1)</f>
        <v>100-2-1</v>
      </c>
      <c r="U23" s="1">
        <f>INT(LEFT(Table1[[#This Row],[corpus-allvar]], FIND("-", Table1[[#This Row],[corpus-varsuffix]])-1))</f>
        <v>100</v>
      </c>
      <c r="V23" s="1" t="str">
        <f>MID(Table1[[#This Row],[corpus-allvar]], LEN(Table1[[#This Row],[corpus-nstrs]])+2, 999)</f>
        <v>2-1</v>
      </c>
      <c r="W23" s="1">
        <f>INT(LEFT(Table1[[#This Row],[corpus-varsuffix2]], FIND("-", Table1[[#This Row],[corpus-varsuffix2]])-1))</f>
        <v>2</v>
      </c>
      <c r="X23" s="1">
        <f>INT(MID(Table1[[#This Row],[corpus-varsuffix2]], LEN(Table1[[#This Row],[corpus-meanlen]])+2, 999))</f>
        <v>1</v>
      </c>
      <c r="Y23" s="4">
        <f>Table1[[#This Row],[concatDoneActualCount]]/Table1[[#This Row],[execTimeActualSec]]</f>
        <v>1453437.8102549934</v>
      </c>
      <c r="Z23" s="4">
        <f>CONVERT(Table1[[#This Row],[execTimeActualSec]]/Table1[[#This Row],[concatDoneActualCount]], "s", "ns")</f>
        <v>688.02393397524077</v>
      </c>
    </row>
    <row r="24" spans="1:26" x14ac:dyDescent="0.25">
      <c r="A24" s="1" t="s">
        <v>93</v>
      </c>
      <c r="B24" s="1" t="str">
        <f>Table1[[#This Row],[test]]&amp;"@"&amp;Table1[[#This Row],[corpus]]</f>
        <v>perfexp-cfa-pta-hl-noshare-reuse@corpus-100-20-1.txt</v>
      </c>
      <c r="C24" s="5" t="s">
        <v>66</v>
      </c>
      <c r="D24" s="5" t="s">
        <v>28</v>
      </c>
      <c r="E24" s="5">
        <v>100</v>
      </c>
      <c r="F24" s="5">
        <v>100</v>
      </c>
      <c r="G24" s="5">
        <v>22.96</v>
      </c>
      <c r="H24" s="19">
        <v>11250000</v>
      </c>
      <c r="I24" s="5">
        <v>10.004258</v>
      </c>
      <c r="J24" s="1" t="str">
        <f>MID(Table1[[#This Row],[test]], LEN("perfexp-")+1, 9999)</f>
        <v>cfa-pta-hl-noshare-reuse</v>
      </c>
      <c r="K24" s="1">
        <f>FIND("-p", Table1[[#This Row],[test-allvar]])+LEN("-")</f>
        <v>5</v>
      </c>
      <c r="L24" s="1" t="str">
        <f>MID(Table1[[#This Row],[test-allvar]], Table1[[#This Row],[operation-idx]], LEN("pta"))</f>
        <v>pta</v>
      </c>
      <c r="M24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4" s="1" t="str">
        <f>IFERROR( LEFT(Table1[[#This Row],[sut]], FIND("-", Table1[[#This Row],[sut]])-1), Table1[[#This Row],[sut]])</f>
        <v>cfa</v>
      </c>
      <c r="O24" s="1" t="str">
        <f>IF(Table1[[#This Row],[sut-platform]]="cfa", MID(Table1[[#This Row],[sut]], 5, 2), "~na~")</f>
        <v>hl</v>
      </c>
      <c r="P24" s="1" t="str">
        <f>IF(Table1[[#This Row],[sut-platform]]="cfa", MID(Table1[[#This Row],[sut]], 8, 999), Table1[[#This Row],[sut-cfa-level]])</f>
        <v>noshare-reuse</v>
      </c>
      <c r="Q24" s="1" t="str">
        <f>IF(Table1[[#This Row],[sut-platform]]="cfa", LEFT(Table1[[#This Row],[suffix-cfa-sharing-alloc]], FIND("-",Table1[[#This Row],[suffix-cfa-sharing-alloc]])-1), "~na~")</f>
        <v>noshare</v>
      </c>
      <c r="R2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4" s="1" t="str">
        <f>MID(Table1[[#This Row],[corpus]], LEN("corpus-")+1, 999)</f>
        <v>100-20-1.txt</v>
      </c>
      <c r="T24" s="1" t="str">
        <f>LEFT(Table1[[#This Row],[corpus-varsuffix]], FIND(".txt", Table1[[#This Row],[corpus-varsuffix]])-1)</f>
        <v>100-20-1</v>
      </c>
      <c r="U24" s="1">
        <f>INT(LEFT(Table1[[#This Row],[corpus-allvar]], FIND("-", Table1[[#This Row],[corpus-varsuffix]])-1))</f>
        <v>100</v>
      </c>
      <c r="V24" s="1" t="str">
        <f>MID(Table1[[#This Row],[corpus-allvar]], LEN(Table1[[#This Row],[corpus-nstrs]])+2, 999)</f>
        <v>20-1</v>
      </c>
      <c r="W24" s="1">
        <f>INT(LEFT(Table1[[#This Row],[corpus-varsuffix2]], FIND("-", Table1[[#This Row],[corpus-varsuffix2]])-1))</f>
        <v>20</v>
      </c>
      <c r="X24" s="1">
        <f>INT(MID(Table1[[#This Row],[corpus-varsuffix2]], LEN(Table1[[#This Row],[corpus-meanlen]])+2, 999))</f>
        <v>1</v>
      </c>
      <c r="Y24" s="4">
        <f>Table1[[#This Row],[concatDoneActualCount]]/Table1[[#This Row],[execTimeActualSec]]</f>
        <v>1124521.1788820319</v>
      </c>
      <c r="Z24" s="4">
        <f>CONVERT(Table1[[#This Row],[execTimeActualSec]]/Table1[[#This Row],[concatDoneActualCount]], "s", "ns")</f>
        <v>889.26737777777782</v>
      </c>
    </row>
    <row r="25" spans="1:26" x14ac:dyDescent="0.25">
      <c r="A25" s="1" t="s">
        <v>93</v>
      </c>
      <c r="B25" s="1" t="str">
        <f>Table1[[#This Row],[test]]&amp;"@"&amp;Table1[[#This Row],[corpus]]</f>
        <v>perfexp-cfa-pta-hl-noshare-reuse@corpus-100-200-1.txt</v>
      </c>
      <c r="C25" s="5" t="s">
        <v>66</v>
      </c>
      <c r="D25" s="5" t="s">
        <v>45</v>
      </c>
      <c r="E25" s="5">
        <v>100</v>
      </c>
      <c r="F25" s="5">
        <v>100</v>
      </c>
      <c r="G25" s="5">
        <v>177.28</v>
      </c>
      <c r="H25" s="19">
        <v>3630000</v>
      </c>
      <c r="I25" s="5">
        <v>10.015228</v>
      </c>
      <c r="J25" s="1" t="str">
        <f>MID(Table1[[#This Row],[test]], LEN("perfexp-")+1, 9999)</f>
        <v>cfa-pta-hl-noshare-reuse</v>
      </c>
      <c r="K25" s="1">
        <f>FIND("-p", Table1[[#This Row],[test-allvar]])+LEN("-")</f>
        <v>5</v>
      </c>
      <c r="L25" s="1" t="str">
        <f>MID(Table1[[#This Row],[test-allvar]], Table1[[#This Row],[operation-idx]], LEN("pta"))</f>
        <v>pta</v>
      </c>
      <c r="M25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5" s="1" t="str">
        <f>IFERROR( LEFT(Table1[[#This Row],[sut]], FIND("-", Table1[[#This Row],[sut]])-1), Table1[[#This Row],[sut]])</f>
        <v>cfa</v>
      </c>
      <c r="O25" s="1" t="str">
        <f>IF(Table1[[#This Row],[sut-platform]]="cfa", MID(Table1[[#This Row],[sut]], 5, 2), "~na~")</f>
        <v>hl</v>
      </c>
      <c r="P25" s="1" t="str">
        <f>IF(Table1[[#This Row],[sut-platform]]="cfa", MID(Table1[[#This Row],[sut]], 8, 999), Table1[[#This Row],[sut-cfa-level]])</f>
        <v>noshare-reuse</v>
      </c>
      <c r="Q25" s="1" t="str">
        <f>IF(Table1[[#This Row],[sut-platform]]="cfa", LEFT(Table1[[#This Row],[suffix-cfa-sharing-alloc]], FIND("-",Table1[[#This Row],[suffix-cfa-sharing-alloc]])-1), "~na~")</f>
        <v>noshare</v>
      </c>
      <c r="R2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5" s="1" t="str">
        <f>MID(Table1[[#This Row],[corpus]], LEN("corpus-")+1, 999)</f>
        <v>100-200-1.txt</v>
      </c>
      <c r="T25" s="1" t="str">
        <f>LEFT(Table1[[#This Row],[corpus-varsuffix]], FIND(".txt", Table1[[#This Row],[corpus-varsuffix]])-1)</f>
        <v>100-200-1</v>
      </c>
      <c r="U25" s="1">
        <f>INT(LEFT(Table1[[#This Row],[corpus-allvar]], FIND("-", Table1[[#This Row],[corpus-varsuffix]])-1))</f>
        <v>100</v>
      </c>
      <c r="V25" s="1" t="str">
        <f>MID(Table1[[#This Row],[corpus-allvar]], LEN(Table1[[#This Row],[corpus-nstrs]])+2, 999)</f>
        <v>200-1</v>
      </c>
      <c r="W25" s="1">
        <f>INT(LEFT(Table1[[#This Row],[corpus-varsuffix2]], FIND("-", Table1[[#This Row],[corpus-varsuffix2]])-1))</f>
        <v>200</v>
      </c>
      <c r="X25" s="1">
        <f>INT(MID(Table1[[#This Row],[corpus-varsuffix2]], LEN(Table1[[#This Row],[corpus-meanlen]])+2, 999))</f>
        <v>1</v>
      </c>
      <c r="Y25" s="4">
        <f>Table1[[#This Row],[concatDoneActualCount]]/Table1[[#This Row],[execTimeActualSec]]</f>
        <v>362448.06408800679</v>
      </c>
      <c r="Z25" s="4">
        <f>CONVERT(Table1[[#This Row],[execTimeActualSec]]/Table1[[#This Row],[concatDoneActualCount]], "s", "ns")</f>
        <v>2759.0159779614328</v>
      </c>
    </row>
    <row r="26" spans="1:26" x14ac:dyDescent="0.25">
      <c r="A26" s="1" t="s">
        <v>93</v>
      </c>
      <c r="B26" s="1" t="str">
        <f>Table1[[#This Row],[test]]&amp;"@"&amp;Table1[[#This Row],[corpus]]</f>
        <v>perfexp-cfa-pta-hl-noshare-reuse@corpus-100-5-1.txt</v>
      </c>
      <c r="C26" s="5" t="s">
        <v>66</v>
      </c>
      <c r="D26" s="5" t="s">
        <v>29</v>
      </c>
      <c r="E26" s="5">
        <v>100</v>
      </c>
      <c r="F26" s="5">
        <v>100</v>
      </c>
      <c r="G26" s="5">
        <v>5.27</v>
      </c>
      <c r="H26" s="19">
        <v>14010000</v>
      </c>
      <c r="I26" s="5">
        <v>10.000639</v>
      </c>
      <c r="J26" s="1" t="str">
        <f>MID(Table1[[#This Row],[test]], LEN("perfexp-")+1, 9999)</f>
        <v>cfa-pta-hl-noshare-reuse</v>
      </c>
      <c r="K26" s="1">
        <f>FIND("-p", Table1[[#This Row],[test-allvar]])+LEN("-")</f>
        <v>5</v>
      </c>
      <c r="L26" s="1" t="str">
        <f>MID(Table1[[#This Row],[test-allvar]], Table1[[#This Row],[operation-idx]], LEN("pta"))</f>
        <v>pta</v>
      </c>
      <c r="M26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6" s="1" t="str">
        <f>IFERROR( LEFT(Table1[[#This Row],[sut]], FIND("-", Table1[[#This Row],[sut]])-1), Table1[[#This Row],[sut]])</f>
        <v>cfa</v>
      </c>
      <c r="O26" s="1" t="str">
        <f>IF(Table1[[#This Row],[sut-platform]]="cfa", MID(Table1[[#This Row],[sut]], 5, 2), "~na~")</f>
        <v>hl</v>
      </c>
      <c r="P26" s="1" t="str">
        <f>IF(Table1[[#This Row],[sut-platform]]="cfa", MID(Table1[[#This Row],[sut]], 8, 999), Table1[[#This Row],[sut-cfa-level]])</f>
        <v>noshare-reuse</v>
      </c>
      <c r="Q26" s="1" t="str">
        <f>IF(Table1[[#This Row],[sut-platform]]="cfa", LEFT(Table1[[#This Row],[suffix-cfa-sharing-alloc]], FIND("-",Table1[[#This Row],[suffix-cfa-sharing-alloc]])-1), "~na~")</f>
        <v>noshare</v>
      </c>
      <c r="R2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6" s="1" t="str">
        <f>MID(Table1[[#This Row],[corpus]], LEN("corpus-")+1, 999)</f>
        <v>100-5-1.txt</v>
      </c>
      <c r="T26" s="1" t="str">
        <f>LEFT(Table1[[#This Row],[corpus-varsuffix]], FIND(".txt", Table1[[#This Row],[corpus-varsuffix]])-1)</f>
        <v>100-5-1</v>
      </c>
      <c r="U26" s="1">
        <f>INT(LEFT(Table1[[#This Row],[corpus-allvar]], FIND("-", Table1[[#This Row],[corpus-varsuffix]])-1))</f>
        <v>100</v>
      </c>
      <c r="V26" s="1" t="str">
        <f>MID(Table1[[#This Row],[corpus-allvar]], LEN(Table1[[#This Row],[corpus-nstrs]])+2, 999)</f>
        <v>5-1</v>
      </c>
      <c r="W26" s="1">
        <f>INT(LEFT(Table1[[#This Row],[corpus-varsuffix2]], FIND("-", Table1[[#This Row],[corpus-varsuffix2]])-1))</f>
        <v>5</v>
      </c>
      <c r="X26" s="1">
        <f>INT(MID(Table1[[#This Row],[corpus-varsuffix2]], LEN(Table1[[#This Row],[corpus-meanlen]])+2, 999))</f>
        <v>1</v>
      </c>
      <c r="Y26" s="4">
        <f>Table1[[#This Row],[concatDoneActualCount]]/Table1[[#This Row],[execTimeActualSec]]</f>
        <v>1400910.4818202117</v>
      </c>
      <c r="Z26" s="4">
        <f>CONVERT(Table1[[#This Row],[execTimeActualSec]]/Table1[[#This Row],[concatDoneActualCount]], "s", "ns")</f>
        <v>713.82148465381863</v>
      </c>
    </row>
    <row r="27" spans="1:26" x14ac:dyDescent="0.25">
      <c r="A27" s="1" t="s">
        <v>93</v>
      </c>
      <c r="B27" s="1" t="str">
        <f>Table1[[#This Row],[test]]&amp;"@"&amp;Table1[[#This Row],[corpus]]</f>
        <v>perfexp-cfa-pta-hl-noshare-reuse@corpus-100-50-1.txt</v>
      </c>
      <c r="C27" s="5" t="s">
        <v>66</v>
      </c>
      <c r="D27" s="5" t="s">
        <v>44</v>
      </c>
      <c r="E27" s="5">
        <v>100</v>
      </c>
      <c r="F27" s="5">
        <v>100</v>
      </c>
      <c r="G27" s="5">
        <v>43.32</v>
      </c>
      <c r="H27" s="19">
        <v>9250000</v>
      </c>
      <c r="I27" s="5">
        <v>10.005357999999999</v>
      </c>
      <c r="J27" s="1" t="str">
        <f>MID(Table1[[#This Row],[test]], LEN("perfexp-")+1, 9999)</f>
        <v>cfa-pta-hl-noshare-reuse</v>
      </c>
      <c r="K27" s="1">
        <f>FIND("-p", Table1[[#This Row],[test-allvar]])+LEN("-")</f>
        <v>5</v>
      </c>
      <c r="L27" s="1" t="str">
        <f>MID(Table1[[#This Row],[test-allvar]], Table1[[#This Row],[operation-idx]], LEN("pta"))</f>
        <v>pta</v>
      </c>
      <c r="M27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7" s="1" t="str">
        <f>IFERROR( LEFT(Table1[[#This Row],[sut]], FIND("-", Table1[[#This Row],[sut]])-1), Table1[[#This Row],[sut]])</f>
        <v>cfa</v>
      </c>
      <c r="O27" s="1" t="str">
        <f>IF(Table1[[#This Row],[sut-platform]]="cfa", MID(Table1[[#This Row],[sut]], 5, 2), "~na~")</f>
        <v>hl</v>
      </c>
      <c r="P27" s="1" t="str">
        <f>IF(Table1[[#This Row],[sut-platform]]="cfa", MID(Table1[[#This Row],[sut]], 8, 999), Table1[[#This Row],[sut-cfa-level]])</f>
        <v>noshare-reuse</v>
      </c>
      <c r="Q27" s="1" t="str">
        <f>IF(Table1[[#This Row],[sut-platform]]="cfa", LEFT(Table1[[#This Row],[suffix-cfa-sharing-alloc]], FIND("-",Table1[[#This Row],[suffix-cfa-sharing-alloc]])-1), "~na~")</f>
        <v>noshare</v>
      </c>
      <c r="R2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7" s="1" t="str">
        <f>MID(Table1[[#This Row],[corpus]], LEN("corpus-")+1, 999)</f>
        <v>100-50-1.txt</v>
      </c>
      <c r="T27" s="1" t="str">
        <f>LEFT(Table1[[#This Row],[corpus-varsuffix]], FIND(".txt", Table1[[#This Row],[corpus-varsuffix]])-1)</f>
        <v>100-50-1</v>
      </c>
      <c r="U27" s="1">
        <f>INT(LEFT(Table1[[#This Row],[corpus-allvar]], FIND("-", Table1[[#This Row],[corpus-varsuffix]])-1))</f>
        <v>100</v>
      </c>
      <c r="V27" s="1" t="str">
        <f>MID(Table1[[#This Row],[corpus-allvar]], LEN(Table1[[#This Row],[corpus-nstrs]])+2, 999)</f>
        <v>50-1</v>
      </c>
      <c r="W27" s="1">
        <f>INT(LEFT(Table1[[#This Row],[corpus-varsuffix2]], FIND("-", Table1[[#This Row],[corpus-varsuffix2]])-1))</f>
        <v>50</v>
      </c>
      <c r="X27" s="1">
        <f>INT(MID(Table1[[#This Row],[corpus-varsuffix2]], LEN(Table1[[#This Row],[corpus-meanlen]])+2, 999))</f>
        <v>1</v>
      </c>
      <c r="Y27" s="4">
        <f>Table1[[#This Row],[concatDoneActualCount]]/Table1[[#This Row],[execTimeActualSec]]</f>
        <v>924504.65040831128</v>
      </c>
      <c r="Z27" s="4">
        <f>CONVERT(Table1[[#This Row],[execTimeActualSec]]/Table1[[#This Row],[concatDoneActualCount]], "s", "ns")</f>
        <v>1081.6603243243244</v>
      </c>
    </row>
    <row r="28" spans="1:26" x14ac:dyDescent="0.25">
      <c r="A28" s="1" t="s">
        <v>93</v>
      </c>
      <c r="B28" s="1" t="str">
        <f>Table1[[#This Row],[test]]&amp;"@"&amp;Table1[[#This Row],[corpus]]</f>
        <v>perfexp-cfa-pta-hl-noshare-reuse@corpus-100-500-1.txt</v>
      </c>
      <c r="C28" s="5" t="s">
        <v>66</v>
      </c>
      <c r="D28" s="5" t="s">
        <v>46</v>
      </c>
      <c r="E28" s="5">
        <v>100</v>
      </c>
      <c r="F28" s="5">
        <v>100</v>
      </c>
      <c r="G28" s="5">
        <v>557.26</v>
      </c>
      <c r="H28" s="19">
        <v>1480000</v>
      </c>
      <c r="I28" s="5">
        <v>10.025648</v>
      </c>
      <c r="J28" s="1" t="str">
        <f>MID(Table1[[#This Row],[test]], LEN("perfexp-")+1, 9999)</f>
        <v>cfa-pta-hl-noshare-reuse</v>
      </c>
      <c r="K28" s="1">
        <f>FIND("-p", Table1[[#This Row],[test-allvar]])+LEN("-")</f>
        <v>5</v>
      </c>
      <c r="L28" s="1" t="str">
        <f>MID(Table1[[#This Row],[test-allvar]], Table1[[#This Row],[operation-idx]], LEN("pta"))</f>
        <v>pta</v>
      </c>
      <c r="M28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28" s="1" t="str">
        <f>IFERROR( LEFT(Table1[[#This Row],[sut]], FIND("-", Table1[[#This Row],[sut]])-1), Table1[[#This Row],[sut]])</f>
        <v>cfa</v>
      </c>
      <c r="O28" s="1" t="str">
        <f>IF(Table1[[#This Row],[sut-platform]]="cfa", MID(Table1[[#This Row],[sut]], 5, 2), "~na~")</f>
        <v>hl</v>
      </c>
      <c r="P28" s="1" t="str">
        <f>IF(Table1[[#This Row],[sut-platform]]="cfa", MID(Table1[[#This Row],[sut]], 8, 999), Table1[[#This Row],[sut-cfa-level]])</f>
        <v>noshare-reuse</v>
      </c>
      <c r="Q28" s="1" t="str">
        <f>IF(Table1[[#This Row],[sut-platform]]="cfa", LEFT(Table1[[#This Row],[suffix-cfa-sharing-alloc]], FIND("-",Table1[[#This Row],[suffix-cfa-sharing-alloc]])-1), "~na~")</f>
        <v>noshare</v>
      </c>
      <c r="R2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8" s="1" t="str">
        <f>MID(Table1[[#This Row],[corpus]], LEN("corpus-")+1, 999)</f>
        <v>100-500-1.txt</v>
      </c>
      <c r="T28" s="1" t="str">
        <f>LEFT(Table1[[#This Row],[corpus-varsuffix]], FIND(".txt", Table1[[#This Row],[corpus-varsuffix]])-1)</f>
        <v>100-500-1</v>
      </c>
      <c r="U28" s="1">
        <f>INT(LEFT(Table1[[#This Row],[corpus-allvar]], FIND("-", Table1[[#This Row],[corpus-varsuffix]])-1))</f>
        <v>100</v>
      </c>
      <c r="V28" s="1" t="str">
        <f>MID(Table1[[#This Row],[corpus-allvar]], LEN(Table1[[#This Row],[corpus-nstrs]])+2, 999)</f>
        <v>500-1</v>
      </c>
      <c r="W28" s="1">
        <f>INT(LEFT(Table1[[#This Row],[corpus-varsuffix2]], FIND("-", Table1[[#This Row],[corpus-varsuffix2]])-1))</f>
        <v>500</v>
      </c>
      <c r="X28" s="1">
        <f>INT(MID(Table1[[#This Row],[corpus-varsuffix2]], LEN(Table1[[#This Row],[corpus-meanlen]])+2, 999))</f>
        <v>1</v>
      </c>
      <c r="Y28" s="4">
        <f>Table1[[#This Row],[concatDoneActualCount]]/Table1[[#This Row],[execTimeActualSec]]</f>
        <v>147621.38068282467</v>
      </c>
      <c r="Z28" s="4">
        <f>CONVERT(Table1[[#This Row],[execTimeActualSec]]/Table1[[#This Row],[concatDoneActualCount]], "s", "ns")</f>
        <v>6774.086486486487</v>
      </c>
    </row>
    <row r="29" spans="1:26" x14ac:dyDescent="0.25">
      <c r="A29" s="1" t="s">
        <v>93</v>
      </c>
      <c r="B29" s="1" t="str">
        <f>Table1[[#This Row],[test]]&amp;"@"&amp;Table1[[#This Row],[corpus]]</f>
        <v>perfexp-cfa-pta-hl-noshare-fresh@corpus-100-1-1.txt</v>
      </c>
      <c r="C29" s="5" t="s">
        <v>67</v>
      </c>
      <c r="D29" s="5" t="s">
        <v>25</v>
      </c>
      <c r="E29" s="5">
        <v>100</v>
      </c>
      <c r="F29" s="5">
        <v>100</v>
      </c>
      <c r="G29" s="5">
        <v>1</v>
      </c>
      <c r="H29" s="19">
        <v>14600000</v>
      </c>
      <c r="I29" s="5">
        <v>10.002874</v>
      </c>
      <c r="J29" s="1" t="str">
        <f>MID(Table1[[#This Row],[test]], LEN("perfexp-")+1, 9999)</f>
        <v>cfa-pta-hl-noshare-fresh</v>
      </c>
      <c r="K29" s="1">
        <f>FIND("-p", Table1[[#This Row],[test-allvar]])+LEN("-")</f>
        <v>5</v>
      </c>
      <c r="L29" s="1" t="str">
        <f>MID(Table1[[#This Row],[test-allvar]], Table1[[#This Row],[operation-idx]], LEN("pta"))</f>
        <v>pta</v>
      </c>
      <c r="M29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29" s="1" t="str">
        <f>IFERROR( LEFT(Table1[[#This Row],[sut]], FIND("-", Table1[[#This Row],[sut]])-1), Table1[[#This Row],[sut]])</f>
        <v>cfa</v>
      </c>
      <c r="O29" s="1" t="str">
        <f>IF(Table1[[#This Row],[sut-platform]]="cfa", MID(Table1[[#This Row],[sut]], 5, 2), "~na~")</f>
        <v>hl</v>
      </c>
      <c r="P29" s="1" t="str">
        <f>IF(Table1[[#This Row],[sut-platform]]="cfa", MID(Table1[[#This Row],[sut]], 8, 999), Table1[[#This Row],[sut-cfa-level]])</f>
        <v>noshare-fresh</v>
      </c>
      <c r="Q29" s="1" t="str">
        <f>IF(Table1[[#This Row],[sut-platform]]="cfa", LEFT(Table1[[#This Row],[suffix-cfa-sharing-alloc]], FIND("-",Table1[[#This Row],[suffix-cfa-sharing-alloc]])-1), "~na~")</f>
        <v>noshare</v>
      </c>
      <c r="R2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9" s="1" t="str">
        <f>MID(Table1[[#This Row],[corpus]], LEN("corpus-")+1, 999)</f>
        <v>100-1-1.txt</v>
      </c>
      <c r="T29" s="1" t="str">
        <f>LEFT(Table1[[#This Row],[corpus-varsuffix]], FIND(".txt", Table1[[#This Row],[corpus-varsuffix]])-1)</f>
        <v>100-1-1</v>
      </c>
      <c r="U29" s="1">
        <f>INT(LEFT(Table1[[#This Row],[corpus-allvar]], FIND("-", Table1[[#This Row],[corpus-varsuffix]])-1))</f>
        <v>100</v>
      </c>
      <c r="V29" s="1" t="str">
        <f>MID(Table1[[#This Row],[corpus-allvar]], LEN(Table1[[#This Row],[corpus-nstrs]])+2, 999)</f>
        <v>1-1</v>
      </c>
      <c r="W29" s="1">
        <f>INT(LEFT(Table1[[#This Row],[corpus-varsuffix2]], FIND("-", Table1[[#This Row],[corpus-varsuffix2]])-1))</f>
        <v>1</v>
      </c>
      <c r="X29" s="1">
        <f>INT(MID(Table1[[#This Row],[corpus-varsuffix2]], LEN(Table1[[#This Row],[corpus-meanlen]])+2, 999))</f>
        <v>1</v>
      </c>
      <c r="Y29" s="4">
        <f>Table1[[#This Row],[concatDoneActualCount]]/Table1[[#This Row],[execTimeActualSec]]</f>
        <v>1459580.5165595408</v>
      </c>
      <c r="Z29" s="4">
        <f>CONVERT(Table1[[#This Row],[execTimeActualSec]]/Table1[[#This Row],[concatDoneActualCount]], "s", "ns")</f>
        <v>685.12835616438349</v>
      </c>
    </row>
    <row r="30" spans="1:26" x14ac:dyDescent="0.25">
      <c r="A30" s="1" t="s">
        <v>93</v>
      </c>
      <c r="B30" s="1" t="str">
        <f>Table1[[#This Row],[test]]&amp;"@"&amp;Table1[[#This Row],[corpus]]</f>
        <v>perfexp-cfa-pta-hl-noshare-fresh@corpus-100-10-1.txt</v>
      </c>
      <c r="C30" s="5" t="s">
        <v>67</v>
      </c>
      <c r="D30" s="5" t="s">
        <v>26</v>
      </c>
      <c r="E30" s="5">
        <v>100</v>
      </c>
      <c r="F30" s="5">
        <v>100</v>
      </c>
      <c r="G30" s="5">
        <v>9.5</v>
      </c>
      <c r="H30" s="19">
        <v>13700000</v>
      </c>
      <c r="I30" s="5">
        <v>10.005981999999999</v>
      </c>
      <c r="J30" s="1" t="str">
        <f>MID(Table1[[#This Row],[test]], LEN("perfexp-")+1, 9999)</f>
        <v>cfa-pta-hl-noshare-fresh</v>
      </c>
      <c r="K30" s="1">
        <f>FIND("-p", Table1[[#This Row],[test-allvar]])+LEN("-")</f>
        <v>5</v>
      </c>
      <c r="L30" s="1" t="str">
        <f>MID(Table1[[#This Row],[test-allvar]], Table1[[#This Row],[operation-idx]], LEN("pta"))</f>
        <v>pta</v>
      </c>
      <c r="M30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0" s="1" t="str">
        <f>IFERROR( LEFT(Table1[[#This Row],[sut]], FIND("-", Table1[[#This Row],[sut]])-1), Table1[[#This Row],[sut]])</f>
        <v>cfa</v>
      </c>
      <c r="O30" s="1" t="str">
        <f>IF(Table1[[#This Row],[sut-platform]]="cfa", MID(Table1[[#This Row],[sut]], 5, 2), "~na~")</f>
        <v>hl</v>
      </c>
      <c r="P30" s="1" t="str">
        <f>IF(Table1[[#This Row],[sut-platform]]="cfa", MID(Table1[[#This Row],[sut]], 8, 999), Table1[[#This Row],[sut-cfa-level]])</f>
        <v>noshare-fresh</v>
      </c>
      <c r="Q30" s="1" t="str">
        <f>IF(Table1[[#This Row],[sut-platform]]="cfa", LEFT(Table1[[#This Row],[suffix-cfa-sharing-alloc]], FIND("-",Table1[[#This Row],[suffix-cfa-sharing-alloc]])-1), "~na~")</f>
        <v>noshare</v>
      </c>
      <c r="R3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0" s="1" t="str">
        <f>MID(Table1[[#This Row],[corpus]], LEN("corpus-")+1, 999)</f>
        <v>100-10-1.txt</v>
      </c>
      <c r="T30" s="1" t="str">
        <f>LEFT(Table1[[#This Row],[corpus-varsuffix]], FIND(".txt", Table1[[#This Row],[corpus-varsuffix]])-1)</f>
        <v>100-10-1</v>
      </c>
      <c r="U30" s="1">
        <f>INT(LEFT(Table1[[#This Row],[corpus-allvar]], FIND("-", Table1[[#This Row],[corpus-varsuffix]])-1))</f>
        <v>100</v>
      </c>
      <c r="V30" s="1" t="str">
        <f>MID(Table1[[#This Row],[corpus-allvar]], LEN(Table1[[#This Row],[corpus-nstrs]])+2, 999)</f>
        <v>10-1</v>
      </c>
      <c r="W30" s="1">
        <f>INT(LEFT(Table1[[#This Row],[corpus-varsuffix2]], FIND("-", Table1[[#This Row],[corpus-varsuffix2]])-1))</f>
        <v>10</v>
      </c>
      <c r="X30" s="1">
        <f>INT(MID(Table1[[#This Row],[corpus-varsuffix2]], LEN(Table1[[#This Row],[corpus-meanlen]])+2, 999))</f>
        <v>1</v>
      </c>
      <c r="Y30" s="4">
        <f>Table1[[#This Row],[concatDoneActualCount]]/Table1[[#This Row],[execTimeActualSec]]</f>
        <v>1369180.9559521496</v>
      </c>
      <c r="Z30" s="4">
        <f>CONVERT(Table1[[#This Row],[execTimeActualSec]]/Table1[[#This Row],[concatDoneActualCount]], "s", "ns")</f>
        <v>730.3636496350365</v>
      </c>
    </row>
    <row r="31" spans="1:26" x14ac:dyDescent="0.25">
      <c r="A31" s="1" t="s">
        <v>93</v>
      </c>
      <c r="B31" s="1" t="str">
        <f>Table1[[#This Row],[test]]&amp;"@"&amp;Table1[[#This Row],[corpus]]</f>
        <v>perfexp-cfa-pta-hl-noshare-fresh@corpus-100-100-1.txt</v>
      </c>
      <c r="C31" s="5" t="s">
        <v>67</v>
      </c>
      <c r="D31" s="5" t="s">
        <v>43</v>
      </c>
      <c r="E31" s="5">
        <v>100</v>
      </c>
      <c r="F31" s="5">
        <v>100</v>
      </c>
      <c r="G31" s="5">
        <v>106.37</v>
      </c>
      <c r="H31" s="19">
        <v>5450000</v>
      </c>
      <c r="I31" s="5">
        <v>10.005359</v>
      </c>
      <c r="J31" s="1" t="str">
        <f>MID(Table1[[#This Row],[test]], LEN("perfexp-")+1, 9999)</f>
        <v>cfa-pta-hl-noshare-fresh</v>
      </c>
      <c r="K31" s="1">
        <f>FIND("-p", Table1[[#This Row],[test-allvar]])+LEN("-")</f>
        <v>5</v>
      </c>
      <c r="L31" s="1" t="str">
        <f>MID(Table1[[#This Row],[test-allvar]], Table1[[#This Row],[operation-idx]], LEN("pta"))</f>
        <v>pta</v>
      </c>
      <c r="M31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1" s="1" t="str">
        <f>IFERROR( LEFT(Table1[[#This Row],[sut]], FIND("-", Table1[[#This Row],[sut]])-1), Table1[[#This Row],[sut]])</f>
        <v>cfa</v>
      </c>
      <c r="O31" s="1" t="str">
        <f>IF(Table1[[#This Row],[sut-platform]]="cfa", MID(Table1[[#This Row],[sut]], 5, 2), "~na~")</f>
        <v>hl</v>
      </c>
      <c r="P31" s="1" t="str">
        <f>IF(Table1[[#This Row],[sut-platform]]="cfa", MID(Table1[[#This Row],[sut]], 8, 999), Table1[[#This Row],[sut-cfa-level]])</f>
        <v>noshare-fresh</v>
      </c>
      <c r="Q31" s="1" t="str">
        <f>IF(Table1[[#This Row],[sut-platform]]="cfa", LEFT(Table1[[#This Row],[suffix-cfa-sharing-alloc]], FIND("-",Table1[[#This Row],[suffix-cfa-sharing-alloc]])-1), "~na~")</f>
        <v>noshare</v>
      </c>
      <c r="R3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1" s="1" t="str">
        <f>MID(Table1[[#This Row],[corpus]], LEN("corpus-")+1, 999)</f>
        <v>100-100-1.txt</v>
      </c>
      <c r="T31" s="1" t="str">
        <f>LEFT(Table1[[#This Row],[corpus-varsuffix]], FIND(".txt", Table1[[#This Row],[corpus-varsuffix]])-1)</f>
        <v>100-100-1</v>
      </c>
      <c r="U31" s="1">
        <f>INT(LEFT(Table1[[#This Row],[corpus-allvar]], FIND("-", Table1[[#This Row],[corpus-varsuffix]])-1))</f>
        <v>100</v>
      </c>
      <c r="V31" s="1" t="str">
        <f>MID(Table1[[#This Row],[corpus-allvar]], LEN(Table1[[#This Row],[corpus-nstrs]])+2, 999)</f>
        <v>100-1</v>
      </c>
      <c r="W31" s="1">
        <f>INT(LEFT(Table1[[#This Row],[corpus-varsuffix2]], FIND("-", Table1[[#This Row],[corpus-varsuffix2]])-1))</f>
        <v>100</v>
      </c>
      <c r="X31" s="1">
        <f>INT(MID(Table1[[#This Row],[corpus-varsuffix2]], LEN(Table1[[#This Row],[corpus-meanlen]])+2, 999))</f>
        <v>1</v>
      </c>
      <c r="Y31" s="4">
        <f>Table1[[#This Row],[concatDoneActualCount]]/Table1[[#This Row],[execTimeActualSec]]</f>
        <v>544708.09093406843</v>
      </c>
      <c r="Z31" s="4">
        <f>CONVERT(Table1[[#This Row],[execTimeActualSec]]/Table1[[#This Row],[concatDoneActualCount]], "s", "ns")</f>
        <v>1835.8456880733945</v>
      </c>
    </row>
    <row r="32" spans="1:26" x14ac:dyDescent="0.25">
      <c r="A32" s="1" t="s">
        <v>93</v>
      </c>
      <c r="B32" s="1" t="str">
        <f>Table1[[#This Row],[test]]&amp;"@"&amp;Table1[[#This Row],[corpus]]</f>
        <v>perfexp-cfa-pta-hl-noshare-fresh@corpus-100-2-1.txt</v>
      </c>
      <c r="C32" s="5" t="s">
        <v>67</v>
      </c>
      <c r="D32" s="5" t="s">
        <v>27</v>
      </c>
      <c r="E32" s="5">
        <v>100</v>
      </c>
      <c r="F32" s="5">
        <v>100</v>
      </c>
      <c r="G32" s="5">
        <v>2.0299999999999998</v>
      </c>
      <c r="H32" s="19">
        <v>15040000</v>
      </c>
      <c r="I32" s="5">
        <v>10.006349</v>
      </c>
      <c r="J32" s="1" t="str">
        <f>MID(Table1[[#This Row],[test]], LEN("perfexp-")+1, 9999)</f>
        <v>cfa-pta-hl-noshare-fresh</v>
      </c>
      <c r="K32" s="1">
        <f>FIND("-p", Table1[[#This Row],[test-allvar]])+LEN("-")</f>
        <v>5</v>
      </c>
      <c r="L32" s="1" t="str">
        <f>MID(Table1[[#This Row],[test-allvar]], Table1[[#This Row],[operation-idx]], LEN("pta"))</f>
        <v>pta</v>
      </c>
      <c r="M32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2" s="1" t="str">
        <f>IFERROR( LEFT(Table1[[#This Row],[sut]], FIND("-", Table1[[#This Row],[sut]])-1), Table1[[#This Row],[sut]])</f>
        <v>cfa</v>
      </c>
      <c r="O32" s="1" t="str">
        <f>IF(Table1[[#This Row],[sut-platform]]="cfa", MID(Table1[[#This Row],[sut]], 5, 2), "~na~")</f>
        <v>hl</v>
      </c>
      <c r="P32" s="1" t="str">
        <f>IF(Table1[[#This Row],[sut-platform]]="cfa", MID(Table1[[#This Row],[sut]], 8, 999), Table1[[#This Row],[sut-cfa-level]])</f>
        <v>noshare-fresh</v>
      </c>
      <c r="Q32" s="1" t="str">
        <f>IF(Table1[[#This Row],[sut-platform]]="cfa", LEFT(Table1[[#This Row],[suffix-cfa-sharing-alloc]], FIND("-",Table1[[#This Row],[suffix-cfa-sharing-alloc]])-1), "~na~")</f>
        <v>noshare</v>
      </c>
      <c r="R3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2" s="1" t="str">
        <f>MID(Table1[[#This Row],[corpus]], LEN("corpus-")+1, 999)</f>
        <v>100-2-1.txt</v>
      </c>
      <c r="T32" s="1" t="str">
        <f>LEFT(Table1[[#This Row],[corpus-varsuffix]], FIND(".txt", Table1[[#This Row],[corpus-varsuffix]])-1)</f>
        <v>100-2-1</v>
      </c>
      <c r="U32" s="1">
        <f>INT(LEFT(Table1[[#This Row],[corpus-allvar]], FIND("-", Table1[[#This Row],[corpus-varsuffix]])-1))</f>
        <v>100</v>
      </c>
      <c r="V32" s="1" t="str">
        <f>MID(Table1[[#This Row],[corpus-allvar]], LEN(Table1[[#This Row],[corpus-nstrs]])+2, 999)</f>
        <v>2-1</v>
      </c>
      <c r="W32" s="1">
        <f>INT(LEFT(Table1[[#This Row],[corpus-varsuffix2]], FIND("-", Table1[[#This Row],[corpus-varsuffix2]])-1))</f>
        <v>2</v>
      </c>
      <c r="X32" s="1">
        <f>INT(MID(Table1[[#This Row],[corpus-varsuffix2]], LEN(Table1[[#This Row],[corpus-meanlen]])+2, 999))</f>
        <v>1</v>
      </c>
      <c r="Y32" s="4">
        <f>Table1[[#This Row],[concatDoneActualCount]]/Table1[[#This Row],[execTimeActualSec]]</f>
        <v>1503045.7162747371</v>
      </c>
      <c r="Z32" s="4">
        <f>CONVERT(Table1[[#This Row],[execTimeActualSec]]/Table1[[#This Row],[concatDoneActualCount]], "s", "ns")</f>
        <v>665.31575797872335</v>
      </c>
    </row>
    <row r="33" spans="1:26" x14ac:dyDescent="0.25">
      <c r="A33" s="1" t="s">
        <v>93</v>
      </c>
      <c r="B33" s="1" t="str">
        <f>Table1[[#This Row],[test]]&amp;"@"&amp;Table1[[#This Row],[corpus]]</f>
        <v>perfexp-cfa-pta-hl-noshare-fresh@corpus-100-20-1.txt</v>
      </c>
      <c r="C33" s="5" t="s">
        <v>67</v>
      </c>
      <c r="D33" s="5" t="s">
        <v>28</v>
      </c>
      <c r="E33" s="5">
        <v>100</v>
      </c>
      <c r="F33" s="5">
        <v>100</v>
      </c>
      <c r="G33" s="5">
        <v>22.96</v>
      </c>
      <c r="H33" s="19">
        <v>11250000</v>
      </c>
      <c r="I33" s="5">
        <v>10.00292</v>
      </c>
      <c r="J33" s="1" t="str">
        <f>MID(Table1[[#This Row],[test]], LEN("perfexp-")+1, 9999)</f>
        <v>cfa-pta-hl-noshare-fresh</v>
      </c>
      <c r="K33" s="1">
        <f>FIND("-p", Table1[[#This Row],[test-allvar]])+LEN("-")</f>
        <v>5</v>
      </c>
      <c r="L33" s="1" t="str">
        <f>MID(Table1[[#This Row],[test-allvar]], Table1[[#This Row],[operation-idx]], LEN("pta"))</f>
        <v>pta</v>
      </c>
      <c r="M33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3" s="1" t="str">
        <f>IFERROR( LEFT(Table1[[#This Row],[sut]], FIND("-", Table1[[#This Row],[sut]])-1), Table1[[#This Row],[sut]])</f>
        <v>cfa</v>
      </c>
      <c r="O33" s="1" t="str">
        <f>IF(Table1[[#This Row],[sut-platform]]="cfa", MID(Table1[[#This Row],[sut]], 5, 2), "~na~")</f>
        <v>hl</v>
      </c>
      <c r="P33" s="1" t="str">
        <f>IF(Table1[[#This Row],[sut-platform]]="cfa", MID(Table1[[#This Row],[sut]], 8, 999), Table1[[#This Row],[sut-cfa-level]])</f>
        <v>noshare-fresh</v>
      </c>
      <c r="Q33" s="1" t="str">
        <f>IF(Table1[[#This Row],[sut-platform]]="cfa", LEFT(Table1[[#This Row],[suffix-cfa-sharing-alloc]], FIND("-",Table1[[#This Row],[suffix-cfa-sharing-alloc]])-1), "~na~")</f>
        <v>noshare</v>
      </c>
      <c r="R3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3" s="1" t="str">
        <f>MID(Table1[[#This Row],[corpus]], LEN("corpus-")+1, 999)</f>
        <v>100-20-1.txt</v>
      </c>
      <c r="T33" s="1" t="str">
        <f>LEFT(Table1[[#This Row],[corpus-varsuffix]], FIND(".txt", Table1[[#This Row],[corpus-varsuffix]])-1)</f>
        <v>100-20-1</v>
      </c>
      <c r="U33" s="1">
        <f>INT(LEFT(Table1[[#This Row],[corpus-allvar]], FIND("-", Table1[[#This Row],[corpus-varsuffix]])-1))</f>
        <v>100</v>
      </c>
      <c r="V33" s="1" t="str">
        <f>MID(Table1[[#This Row],[corpus-allvar]], LEN(Table1[[#This Row],[corpus-nstrs]])+2, 999)</f>
        <v>20-1</v>
      </c>
      <c r="W33" s="1">
        <f>INT(LEFT(Table1[[#This Row],[corpus-varsuffix2]], FIND("-", Table1[[#This Row],[corpus-varsuffix2]])-1))</f>
        <v>20</v>
      </c>
      <c r="X33" s="1">
        <f>INT(MID(Table1[[#This Row],[corpus-varsuffix2]], LEN(Table1[[#This Row],[corpus-meanlen]])+2, 999))</f>
        <v>1</v>
      </c>
      <c r="Y33" s="4">
        <f>Table1[[#This Row],[concatDoneActualCount]]/Table1[[#This Row],[execTimeActualSec]]</f>
        <v>1124671.5958939991</v>
      </c>
      <c r="Z33" s="4">
        <f>CONVERT(Table1[[#This Row],[execTimeActualSec]]/Table1[[#This Row],[concatDoneActualCount]], "s", "ns")</f>
        <v>889.14844444444441</v>
      </c>
    </row>
    <row r="34" spans="1:26" x14ac:dyDescent="0.25">
      <c r="A34" s="1" t="s">
        <v>93</v>
      </c>
      <c r="B34" s="1" t="str">
        <f>Table1[[#This Row],[test]]&amp;"@"&amp;Table1[[#This Row],[corpus]]</f>
        <v>perfexp-cfa-pta-hl-noshare-fresh@corpus-100-200-1.txt</v>
      </c>
      <c r="C34" s="5" t="s">
        <v>67</v>
      </c>
      <c r="D34" s="5" t="s">
        <v>45</v>
      </c>
      <c r="E34" s="5">
        <v>100</v>
      </c>
      <c r="F34" s="5">
        <v>100</v>
      </c>
      <c r="G34" s="5">
        <v>177.28</v>
      </c>
      <c r="H34" s="19">
        <v>3610000</v>
      </c>
      <c r="I34" s="5">
        <v>10.018511</v>
      </c>
      <c r="J34" s="1" t="str">
        <f>MID(Table1[[#This Row],[test]], LEN("perfexp-")+1, 9999)</f>
        <v>cfa-pta-hl-noshare-fresh</v>
      </c>
      <c r="K34" s="1">
        <f>FIND("-p", Table1[[#This Row],[test-allvar]])+LEN("-")</f>
        <v>5</v>
      </c>
      <c r="L34" s="1" t="str">
        <f>MID(Table1[[#This Row],[test-allvar]], Table1[[#This Row],[operation-idx]], LEN("pta"))</f>
        <v>pta</v>
      </c>
      <c r="M34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4" s="1" t="str">
        <f>IFERROR( LEFT(Table1[[#This Row],[sut]], FIND("-", Table1[[#This Row],[sut]])-1), Table1[[#This Row],[sut]])</f>
        <v>cfa</v>
      </c>
      <c r="O34" s="1" t="str">
        <f>IF(Table1[[#This Row],[sut-platform]]="cfa", MID(Table1[[#This Row],[sut]], 5, 2), "~na~")</f>
        <v>hl</v>
      </c>
      <c r="P34" s="1" t="str">
        <f>IF(Table1[[#This Row],[sut-platform]]="cfa", MID(Table1[[#This Row],[sut]], 8, 999), Table1[[#This Row],[sut-cfa-level]])</f>
        <v>noshare-fresh</v>
      </c>
      <c r="Q34" s="1" t="str">
        <f>IF(Table1[[#This Row],[sut-platform]]="cfa", LEFT(Table1[[#This Row],[suffix-cfa-sharing-alloc]], FIND("-",Table1[[#This Row],[suffix-cfa-sharing-alloc]])-1), "~na~")</f>
        <v>noshare</v>
      </c>
      <c r="R3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4" s="1" t="str">
        <f>MID(Table1[[#This Row],[corpus]], LEN("corpus-")+1, 999)</f>
        <v>100-200-1.txt</v>
      </c>
      <c r="T34" s="1" t="str">
        <f>LEFT(Table1[[#This Row],[corpus-varsuffix]], FIND(".txt", Table1[[#This Row],[corpus-varsuffix]])-1)</f>
        <v>100-200-1</v>
      </c>
      <c r="U34" s="1">
        <f>INT(LEFT(Table1[[#This Row],[corpus-allvar]], FIND("-", Table1[[#This Row],[corpus-varsuffix]])-1))</f>
        <v>100</v>
      </c>
      <c r="V34" s="1" t="str">
        <f>MID(Table1[[#This Row],[corpus-allvar]], LEN(Table1[[#This Row],[corpus-nstrs]])+2, 999)</f>
        <v>200-1</v>
      </c>
      <c r="W34" s="1">
        <f>INT(LEFT(Table1[[#This Row],[corpus-varsuffix2]], FIND("-", Table1[[#This Row],[corpus-varsuffix2]])-1))</f>
        <v>200</v>
      </c>
      <c r="X34" s="1">
        <f>INT(MID(Table1[[#This Row],[corpus-varsuffix2]], LEN(Table1[[#This Row],[corpus-meanlen]])+2, 999))</f>
        <v>1</v>
      </c>
      <c r="Y34" s="4">
        <f>Table1[[#This Row],[concatDoneActualCount]]/Table1[[#This Row],[execTimeActualSec]]</f>
        <v>360332.98760664131</v>
      </c>
      <c r="Z34" s="4">
        <f>CONVERT(Table1[[#This Row],[execTimeActualSec]]/Table1[[#This Row],[concatDoneActualCount]], "s", "ns")</f>
        <v>2775.2108033240997</v>
      </c>
    </row>
    <row r="35" spans="1:26" x14ac:dyDescent="0.25">
      <c r="A35" s="1" t="s">
        <v>93</v>
      </c>
      <c r="B35" s="1" t="str">
        <f>Table1[[#This Row],[test]]&amp;"@"&amp;Table1[[#This Row],[corpus]]</f>
        <v>perfexp-cfa-pta-hl-noshare-fresh@corpus-100-5-1.txt</v>
      </c>
      <c r="C35" s="5" t="s">
        <v>67</v>
      </c>
      <c r="D35" s="5" t="s">
        <v>29</v>
      </c>
      <c r="E35" s="5">
        <v>100</v>
      </c>
      <c r="F35" s="5">
        <v>100</v>
      </c>
      <c r="G35" s="5">
        <v>5.27</v>
      </c>
      <c r="H35" s="19">
        <v>13820000</v>
      </c>
      <c r="I35" s="5">
        <v>10.001873</v>
      </c>
      <c r="J35" s="1" t="str">
        <f>MID(Table1[[#This Row],[test]], LEN("perfexp-")+1, 9999)</f>
        <v>cfa-pta-hl-noshare-fresh</v>
      </c>
      <c r="K35" s="1">
        <f>FIND("-p", Table1[[#This Row],[test-allvar]])+LEN("-")</f>
        <v>5</v>
      </c>
      <c r="L35" s="1" t="str">
        <f>MID(Table1[[#This Row],[test-allvar]], Table1[[#This Row],[operation-idx]], LEN("pta"))</f>
        <v>pta</v>
      </c>
      <c r="M35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5" s="1" t="str">
        <f>IFERROR( LEFT(Table1[[#This Row],[sut]], FIND("-", Table1[[#This Row],[sut]])-1), Table1[[#This Row],[sut]])</f>
        <v>cfa</v>
      </c>
      <c r="O35" s="1" t="str">
        <f>IF(Table1[[#This Row],[sut-platform]]="cfa", MID(Table1[[#This Row],[sut]], 5, 2), "~na~")</f>
        <v>hl</v>
      </c>
      <c r="P35" s="1" t="str">
        <f>IF(Table1[[#This Row],[sut-platform]]="cfa", MID(Table1[[#This Row],[sut]], 8, 999), Table1[[#This Row],[sut-cfa-level]])</f>
        <v>noshare-fresh</v>
      </c>
      <c r="Q35" s="1" t="str">
        <f>IF(Table1[[#This Row],[sut-platform]]="cfa", LEFT(Table1[[#This Row],[suffix-cfa-sharing-alloc]], FIND("-",Table1[[#This Row],[suffix-cfa-sharing-alloc]])-1), "~na~")</f>
        <v>noshare</v>
      </c>
      <c r="R3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5" s="1" t="str">
        <f>MID(Table1[[#This Row],[corpus]], LEN("corpus-")+1, 999)</f>
        <v>100-5-1.txt</v>
      </c>
      <c r="T35" s="1" t="str">
        <f>LEFT(Table1[[#This Row],[corpus-varsuffix]], FIND(".txt", Table1[[#This Row],[corpus-varsuffix]])-1)</f>
        <v>100-5-1</v>
      </c>
      <c r="U35" s="1">
        <f>INT(LEFT(Table1[[#This Row],[corpus-allvar]], FIND("-", Table1[[#This Row],[corpus-varsuffix]])-1))</f>
        <v>100</v>
      </c>
      <c r="V35" s="1" t="str">
        <f>MID(Table1[[#This Row],[corpus-allvar]], LEN(Table1[[#This Row],[corpus-nstrs]])+2, 999)</f>
        <v>5-1</v>
      </c>
      <c r="W35" s="1">
        <f>INT(LEFT(Table1[[#This Row],[corpus-varsuffix2]], FIND("-", Table1[[#This Row],[corpus-varsuffix2]])-1))</f>
        <v>5</v>
      </c>
      <c r="X35" s="1">
        <f>INT(MID(Table1[[#This Row],[corpus-varsuffix2]], LEN(Table1[[#This Row],[corpus-meanlen]])+2, 999))</f>
        <v>1</v>
      </c>
      <c r="Y35" s="4">
        <f>Table1[[#This Row],[concatDoneActualCount]]/Table1[[#This Row],[execTimeActualSec]]</f>
        <v>1381741.1998732637</v>
      </c>
      <c r="Z35" s="4">
        <f>CONVERT(Table1[[#This Row],[execTimeActualSec]]/Table1[[#This Row],[concatDoneActualCount]], "s", "ns")</f>
        <v>723.72452966714911</v>
      </c>
    </row>
    <row r="36" spans="1:26" x14ac:dyDescent="0.25">
      <c r="A36" s="1" t="s">
        <v>93</v>
      </c>
      <c r="B36" s="1" t="str">
        <f>Table1[[#This Row],[test]]&amp;"@"&amp;Table1[[#This Row],[corpus]]</f>
        <v>perfexp-cfa-pta-hl-noshare-fresh@corpus-100-50-1.txt</v>
      </c>
      <c r="C36" s="5" t="s">
        <v>67</v>
      </c>
      <c r="D36" s="5" t="s">
        <v>44</v>
      </c>
      <c r="E36" s="5">
        <v>100</v>
      </c>
      <c r="F36" s="5">
        <v>100</v>
      </c>
      <c r="G36" s="5">
        <v>43.32</v>
      </c>
      <c r="H36" s="19">
        <v>9240000</v>
      </c>
      <c r="I36" s="5">
        <v>10.002466</v>
      </c>
      <c r="J36" s="1" t="str">
        <f>MID(Table1[[#This Row],[test]], LEN("perfexp-")+1, 9999)</f>
        <v>cfa-pta-hl-noshare-fresh</v>
      </c>
      <c r="K36" s="1">
        <f>FIND("-p", Table1[[#This Row],[test-allvar]])+LEN("-")</f>
        <v>5</v>
      </c>
      <c r="L36" s="1" t="str">
        <f>MID(Table1[[#This Row],[test-allvar]], Table1[[#This Row],[operation-idx]], LEN("pta"))</f>
        <v>pta</v>
      </c>
      <c r="M36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6" s="1" t="str">
        <f>IFERROR( LEFT(Table1[[#This Row],[sut]], FIND("-", Table1[[#This Row],[sut]])-1), Table1[[#This Row],[sut]])</f>
        <v>cfa</v>
      </c>
      <c r="O36" s="1" t="str">
        <f>IF(Table1[[#This Row],[sut-platform]]="cfa", MID(Table1[[#This Row],[sut]], 5, 2), "~na~")</f>
        <v>hl</v>
      </c>
      <c r="P36" s="1" t="str">
        <f>IF(Table1[[#This Row],[sut-platform]]="cfa", MID(Table1[[#This Row],[sut]], 8, 999), Table1[[#This Row],[sut-cfa-level]])</f>
        <v>noshare-fresh</v>
      </c>
      <c r="Q36" s="1" t="str">
        <f>IF(Table1[[#This Row],[sut-platform]]="cfa", LEFT(Table1[[#This Row],[suffix-cfa-sharing-alloc]], FIND("-",Table1[[#This Row],[suffix-cfa-sharing-alloc]])-1), "~na~")</f>
        <v>noshare</v>
      </c>
      <c r="R3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6" s="1" t="str">
        <f>MID(Table1[[#This Row],[corpus]], LEN("corpus-")+1, 999)</f>
        <v>100-50-1.txt</v>
      </c>
      <c r="T36" s="1" t="str">
        <f>LEFT(Table1[[#This Row],[corpus-varsuffix]], FIND(".txt", Table1[[#This Row],[corpus-varsuffix]])-1)</f>
        <v>100-50-1</v>
      </c>
      <c r="U36" s="1">
        <f>INT(LEFT(Table1[[#This Row],[corpus-allvar]], FIND("-", Table1[[#This Row],[corpus-varsuffix]])-1))</f>
        <v>100</v>
      </c>
      <c r="V36" s="1" t="str">
        <f>MID(Table1[[#This Row],[corpus-allvar]], LEN(Table1[[#This Row],[corpus-nstrs]])+2, 999)</f>
        <v>50-1</v>
      </c>
      <c r="W36" s="1">
        <f>INT(LEFT(Table1[[#This Row],[corpus-varsuffix2]], FIND("-", Table1[[#This Row],[corpus-varsuffix2]])-1))</f>
        <v>50</v>
      </c>
      <c r="X36" s="1">
        <f>INT(MID(Table1[[#This Row],[corpus-varsuffix2]], LEN(Table1[[#This Row],[corpus-meanlen]])+2, 999))</f>
        <v>1</v>
      </c>
      <c r="Y36" s="4">
        <f>Table1[[#This Row],[concatDoneActualCount]]/Table1[[#This Row],[execTimeActualSec]]</f>
        <v>923772.19777602842</v>
      </c>
      <c r="Z36" s="4">
        <f>CONVERT(Table1[[#This Row],[execTimeActualSec]]/Table1[[#This Row],[concatDoneActualCount]], "s", "ns")</f>
        <v>1082.5179653679654</v>
      </c>
    </row>
    <row r="37" spans="1:26" x14ac:dyDescent="0.25">
      <c r="A37" s="1" t="s">
        <v>93</v>
      </c>
      <c r="B37" s="1" t="str">
        <f>Table1[[#This Row],[test]]&amp;"@"&amp;Table1[[#This Row],[corpus]]</f>
        <v>perfexp-cfa-pta-hl-noshare-fresh@corpus-100-500-1.txt</v>
      </c>
      <c r="C37" s="5" t="s">
        <v>67</v>
      </c>
      <c r="D37" s="5" t="s">
        <v>46</v>
      </c>
      <c r="E37" s="5">
        <v>100</v>
      </c>
      <c r="F37" s="5">
        <v>100</v>
      </c>
      <c r="G37" s="5">
        <v>557.26</v>
      </c>
      <c r="H37" s="19">
        <v>1470000</v>
      </c>
      <c r="I37" s="5">
        <v>10.018583</v>
      </c>
      <c r="J37" s="1" t="str">
        <f>MID(Table1[[#This Row],[test]], LEN("perfexp-")+1, 9999)</f>
        <v>cfa-pta-hl-noshare-fresh</v>
      </c>
      <c r="K37" s="1">
        <f>FIND("-p", Table1[[#This Row],[test-allvar]])+LEN("-")</f>
        <v>5</v>
      </c>
      <c r="L37" s="1" t="str">
        <f>MID(Table1[[#This Row],[test-allvar]], Table1[[#This Row],[operation-idx]], LEN("pta"))</f>
        <v>pta</v>
      </c>
      <c r="M37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37" s="1" t="str">
        <f>IFERROR( LEFT(Table1[[#This Row],[sut]], FIND("-", Table1[[#This Row],[sut]])-1), Table1[[#This Row],[sut]])</f>
        <v>cfa</v>
      </c>
      <c r="O37" s="1" t="str">
        <f>IF(Table1[[#This Row],[sut-platform]]="cfa", MID(Table1[[#This Row],[sut]], 5, 2), "~na~")</f>
        <v>hl</v>
      </c>
      <c r="P37" s="1" t="str">
        <f>IF(Table1[[#This Row],[sut-platform]]="cfa", MID(Table1[[#This Row],[sut]], 8, 999), Table1[[#This Row],[sut-cfa-level]])</f>
        <v>noshare-fresh</v>
      </c>
      <c r="Q37" s="1" t="str">
        <f>IF(Table1[[#This Row],[sut-platform]]="cfa", LEFT(Table1[[#This Row],[suffix-cfa-sharing-alloc]], FIND("-",Table1[[#This Row],[suffix-cfa-sharing-alloc]])-1), "~na~")</f>
        <v>noshare</v>
      </c>
      <c r="R3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37" s="1" t="str">
        <f>MID(Table1[[#This Row],[corpus]], LEN("corpus-")+1, 999)</f>
        <v>100-500-1.txt</v>
      </c>
      <c r="T37" s="1" t="str">
        <f>LEFT(Table1[[#This Row],[corpus-varsuffix]], FIND(".txt", Table1[[#This Row],[corpus-varsuffix]])-1)</f>
        <v>100-500-1</v>
      </c>
      <c r="U37" s="1">
        <f>INT(LEFT(Table1[[#This Row],[corpus-allvar]], FIND("-", Table1[[#This Row],[corpus-varsuffix]])-1))</f>
        <v>100</v>
      </c>
      <c r="V37" s="1" t="str">
        <f>MID(Table1[[#This Row],[corpus-allvar]], LEN(Table1[[#This Row],[corpus-nstrs]])+2, 999)</f>
        <v>500-1</v>
      </c>
      <c r="W37" s="1">
        <f>INT(LEFT(Table1[[#This Row],[corpus-varsuffix2]], FIND("-", Table1[[#This Row],[corpus-varsuffix2]])-1))</f>
        <v>500</v>
      </c>
      <c r="X37" s="1">
        <f>INT(MID(Table1[[#This Row],[corpus-varsuffix2]], LEN(Table1[[#This Row],[corpus-meanlen]])+2, 999))</f>
        <v>1</v>
      </c>
      <c r="Y37" s="4">
        <f>Table1[[#This Row],[concatDoneActualCount]]/Table1[[#This Row],[execTimeActualSec]]</f>
        <v>146727.33659041405</v>
      </c>
      <c r="Z37" s="4">
        <f>CONVERT(Table1[[#This Row],[execTimeActualSec]]/Table1[[#This Row],[concatDoneActualCount]], "s", "ns")</f>
        <v>6815.3625850340131</v>
      </c>
    </row>
    <row r="38" spans="1:26" x14ac:dyDescent="0.25">
      <c r="A38" s="1" t="s">
        <v>93</v>
      </c>
      <c r="B38" s="1" t="str">
        <f>Table1[[#This Row],[test]]&amp;"@"&amp;Table1[[#This Row],[corpus]]</f>
        <v>perfexp-cfa-pta-ll-share-reuse@corpus-100-1-1.txt</v>
      </c>
      <c r="C38" s="5" t="s">
        <v>68</v>
      </c>
      <c r="D38" s="5" t="s">
        <v>25</v>
      </c>
      <c r="E38" s="5">
        <v>100</v>
      </c>
      <c r="F38" s="5">
        <v>100</v>
      </c>
      <c r="G38" s="5">
        <v>1</v>
      </c>
      <c r="H38" s="19">
        <v>223330000</v>
      </c>
      <c r="I38" s="5">
        <v>10.000147999999999</v>
      </c>
      <c r="J38" s="1" t="str">
        <f>MID(Table1[[#This Row],[test]], LEN("perfexp-")+1, 9999)</f>
        <v>cfa-pta-ll-share-reuse</v>
      </c>
      <c r="K38" s="1">
        <f>FIND("-p", Table1[[#This Row],[test-allvar]])+LEN("-")</f>
        <v>5</v>
      </c>
      <c r="L38" s="1" t="str">
        <f>MID(Table1[[#This Row],[test-allvar]], Table1[[#This Row],[operation-idx]], LEN("pta"))</f>
        <v>pta</v>
      </c>
      <c r="M38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38" s="1" t="str">
        <f>IFERROR( LEFT(Table1[[#This Row],[sut]], FIND("-", Table1[[#This Row],[sut]])-1), Table1[[#This Row],[sut]])</f>
        <v>cfa</v>
      </c>
      <c r="O38" s="1" t="str">
        <f>IF(Table1[[#This Row],[sut-platform]]="cfa", MID(Table1[[#This Row],[sut]], 5, 2), "~na~")</f>
        <v>ll</v>
      </c>
      <c r="P38" s="1" t="str">
        <f>IF(Table1[[#This Row],[sut-platform]]="cfa", MID(Table1[[#This Row],[sut]], 8, 999), Table1[[#This Row],[sut-cfa-level]])</f>
        <v>share-reuse</v>
      </c>
      <c r="Q38" s="1" t="str">
        <f>IF(Table1[[#This Row],[sut-platform]]="cfa", LEFT(Table1[[#This Row],[suffix-cfa-sharing-alloc]], FIND("-",Table1[[#This Row],[suffix-cfa-sharing-alloc]])-1), "~na~")</f>
        <v>share</v>
      </c>
      <c r="R3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38" s="1" t="str">
        <f>MID(Table1[[#This Row],[corpus]], LEN("corpus-")+1, 999)</f>
        <v>100-1-1.txt</v>
      </c>
      <c r="T38" s="1" t="str">
        <f>LEFT(Table1[[#This Row],[corpus-varsuffix]], FIND(".txt", Table1[[#This Row],[corpus-varsuffix]])-1)</f>
        <v>100-1-1</v>
      </c>
      <c r="U38" s="1">
        <f>INT(LEFT(Table1[[#This Row],[corpus-allvar]], FIND("-", Table1[[#This Row],[corpus-varsuffix]])-1))</f>
        <v>100</v>
      </c>
      <c r="V38" s="1" t="str">
        <f>MID(Table1[[#This Row],[corpus-allvar]], LEN(Table1[[#This Row],[corpus-nstrs]])+2, 999)</f>
        <v>1-1</v>
      </c>
      <c r="W38" s="1">
        <f>INT(LEFT(Table1[[#This Row],[corpus-varsuffix2]], FIND("-", Table1[[#This Row],[corpus-varsuffix2]])-1))</f>
        <v>1</v>
      </c>
      <c r="X38" s="1">
        <f>INT(MID(Table1[[#This Row],[corpus-varsuffix2]], LEN(Table1[[#This Row],[corpus-meanlen]])+2, 999))</f>
        <v>1</v>
      </c>
      <c r="Y38" s="4">
        <f>Table1[[#This Row],[concatDoneActualCount]]/Table1[[#This Row],[execTimeActualSec]]</f>
        <v>22332669.476491749</v>
      </c>
      <c r="Z38" s="4">
        <f>CONVERT(Table1[[#This Row],[execTimeActualSec]]/Table1[[#This Row],[concatDoneActualCount]], "s", "ns")</f>
        <v>44.777450409707605</v>
      </c>
    </row>
    <row r="39" spans="1:26" x14ac:dyDescent="0.25">
      <c r="A39" s="1" t="s">
        <v>93</v>
      </c>
      <c r="B39" s="1" t="str">
        <f>Table1[[#This Row],[test]]&amp;"@"&amp;Table1[[#This Row],[corpus]]</f>
        <v>perfexp-cfa-pta-ll-share-reuse@corpus-100-10-1.txt</v>
      </c>
      <c r="C39" s="5" t="s">
        <v>68</v>
      </c>
      <c r="D39" s="5" t="s">
        <v>26</v>
      </c>
      <c r="E39" s="5">
        <v>100</v>
      </c>
      <c r="F39" s="5">
        <v>100</v>
      </c>
      <c r="G39" s="5">
        <v>9.5</v>
      </c>
      <c r="H39" s="19">
        <v>188630000</v>
      </c>
      <c r="I39" s="5">
        <v>10.000401</v>
      </c>
      <c r="J39" s="1" t="str">
        <f>MID(Table1[[#This Row],[test]], LEN("perfexp-")+1, 9999)</f>
        <v>cfa-pta-ll-share-reuse</v>
      </c>
      <c r="K39" s="1">
        <f>FIND("-p", Table1[[#This Row],[test-allvar]])+LEN("-")</f>
        <v>5</v>
      </c>
      <c r="L39" s="1" t="str">
        <f>MID(Table1[[#This Row],[test-allvar]], Table1[[#This Row],[operation-idx]], LEN("pta"))</f>
        <v>pta</v>
      </c>
      <c r="M39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39" s="1" t="str">
        <f>IFERROR( LEFT(Table1[[#This Row],[sut]], FIND("-", Table1[[#This Row],[sut]])-1), Table1[[#This Row],[sut]])</f>
        <v>cfa</v>
      </c>
      <c r="O39" s="1" t="str">
        <f>IF(Table1[[#This Row],[sut-platform]]="cfa", MID(Table1[[#This Row],[sut]], 5, 2), "~na~")</f>
        <v>ll</v>
      </c>
      <c r="P39" s="1" t="str">
        <f>IF(Table1[[#This Row],[sut-platform]]="cfa", MID(Table1[[#This Row],[sut]], 8, 999), Table1[[#This Row],[sut-cfa-level]])</f>
        <v>share-reuse</v>
      </c>
      <c r="Q39" s="1" t="str">
        <f>IF(Table1[[#This Row],[sut-platform]]="cfa", LEFT(Table1[[#This Row],[suffix-cfa-sharing-alloc]], FIND("-",Table1[[#This Row],[suffix-cfa-sharing-alloc]])-1), "~na~")</f>
        <v>share</v>
      </c>
      <c r="R3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39" s="1" t="str">
        <f>MID(Table1[[#This Row],[corpus]], LEN("corpus-")+1, 999)</f>
        <v>100-10-1.txt</v>
      </c>
      <c r="T39" s="1" t="str">
        <f>LEFT(Table1[[#This Row],[corpus-varsuffix]], FIND(".txt", Table1[[#This Row],[corpus-varsuffix]])-1)</f>
        <v>100-10-1</v>
      </c>
      <c r="U39" s="1">
        <f>INT(LEFT(Table1[[#This Row],[corpus-allvar]], FIND("-", Table1[[#This Row],[corpus-varsuffix]])-1))</f>
        <v>100</v>
      </c>
      <c r="V39" s="1" t="str">
        <f>MID(Table1[[#This Row],[corpus-allvar]], LEN(Table1[[#This Row],[corpus-nstrs]])+2, 999)</f>
        <v>10-1</v>
      </c>
      <c r="W39" s="1">
        <f>INT(LEFT(Table1[[#This Row],[corpus-varsuffix2]], FIND("-", Table1[[#This Row],[corpus-varsuffix2]])-1))</f>
        <v>10</v>
      </c>
      <c r="X39" s="1">
        <f>INT(MID(Table1[[#This Row],[corpus-varsuffix2]], LEN(Table1[[#This Row],[corpus-meanlen]])+2, 999))</f>
        <v>1</v>
      </c>
      <c r="Y39" s="4">
        <f>Table1[[#This Row],[concatDoneActualCount]]/Table1[[#This Row],[execTimeActualSec]]</f>
        <v>18862243.624030676</v>
      </c>
      <c r="Z39" s="4">
        <f>CONVERT(Table1[[#This Row],[execTimeActualSec]]/Table1[[#This Row],[concatDoneActualCount]], "s", "ns")</f>
        <v>53.015962466203682</v>
      </c>
    </row>
    <row r="40" spans="1:26" x14ac:dyDescent="0.25">
      <c r="A40" s="1" t="s">
        <v>93</v>
      </c>
      <c r="B40" s="1" t="str">
        <f>Table1[[#This Row],[test]]&amp;"@"&amp;Table1[[#This Row],[corpus]]</f>
        <v>perfexp-cfa-pta-ll-share-reuse@corpus-100-100-1.txt</v>
      </c>
      <c r="C40" s="5" t="s">
        <v>68</v>
      </c>
      <c r="D40" s="5" t="s">
        <v>43</v>
      </c>
      <c r="E40" s="5">
        <v>100</v>
      </c>
      <c r="F40" s="5">
        <v>100</v>
      </c>
      <c r="G40" s="5">
        <v>106.37</v>
      </c>
      <c r="H40" s="19">
        <v>150110000</v>
      </c>
      <c r="I40" s="5">
        <v>10.000033</v>
      </c>
      <c r="J40" s="1" t="str">
        <f>MID(Table1[[#This Row],[test]], LEN("perfexp-")+1, 9999)</f>
        <v>cfa-pta-ll-share-reuse</v>
      </c>
      <c r="K40" s="1">
        <f>FIND("-p", Table1[[#This Row],[test-allvar]])+LEN("-")</f>
        <v>5</v>
      </c>
      <c r="L40" s="1" t="str">
        <f>MID(Table1[[#This Row],[test-allvar]], Table1[[#This Row],[operation-idx]], LEN("pta"))</f>
        <v>pta</v>
      </c>
      <c r="M40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0" s="1" t="str">
        <f>IFERROR( LEFT(Table1[[#This Row],[sut]], FIND("-", Table1[[#This Row],[sut]])-1), Table1[[#This Row],[sut]])</f>
        <v>cfa</v>
      </c>
      <c r="O40" s="1" t="str">
        <f>IF(Table1[[#This Row],[sut-platform]]="cfa", MID(Table1[[#This Row],[sut]], 5, 2), "~na~")</f>
        <v>ll</v>
      </c>
      <c r="P40" s="1" t="str">
        <f>IF(Table1[[#This Row],[sut-platform]]="cfa", MID(Table1[[#This Row],[sut]], 8, 999), Table1[[#This Row],[sut-cfa-level]])</f>
        <v>share-reuse</v>
      </c>
      <c r="Q40" s="1" t="str">
        <f>IF(Table1[[#This Row],[sut-platform]]="cfa", LEFT(Table1[[#This Row],[suffix-cfa-sharing-alloc]], FIND("-",Table1[[#This Row],[suffix-cfa-sharing-alloc]])-1), "~na~")</f>
        <v>share</v>
      </c>
      <c r="R4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0" s="1" t="str">
        <f>MID(Table1[[#This Row],[corpus]], LEN("corpus-")+1, 999)</f>
        <v>100-100-1.txt</v>
      </c>
      <c r="T40" s="1" t="str">
        <f>LEFT(Table1[[#This Row],[corpus-varsuffix]], FIND(".txt", Table1[[#This Row],[corpus-varsuffix]])-1)</f>
        <v>100-100-1</v>
      </c>
      <c r="U40" s="1">
        <f>INT(LEFT(Table1[[#This Row],[corpus-allvar]], FIND("-", Table1[[#This Row],[corpus-varsuffix]])-1))</f>
        <v>100</v>
      </c>
      <c r="V40" s="1" t="str">
        <f>MID(Table1[[#This Row],[corpus-allvar]], LEN(Table1[[#This Row],[corpus-nstrs]])+2, 999)</f>
        <v>100-1</v>
      </c>
      <c r="W40" s="1">
        <f>INT(LEFT(Table1[[#This Row],[corpus-varsuffix2]], FIND("-", Table1[[#This Row],[corpus-varsuffix2]])-1))</f>
        <v>100</v>
      </c>
      <c r="X40" s="1">
        <f>INT(MID(Table1[[#This Row],[corpus-varsuffix2]], LEN(Table1[[#This Row],[corpus-meanlen]])+2, 999))</f>
        <v>1</v>
      </c>
      <c r="Y40" s="4">
        <f>Table1[[#This Row],[concatDoneActualCount]]/Table1[[#This Row],[execTimeActualSec]]</f>
        <v>15010950.46386347</v>
      </c>
      <c r="Z40" s="4">
        <f>CONVERT(Table1[[#This Row],[execTimeActualSec]]/Table1[[#This Row],[concatDoneActualCount]], "s", "ns")</f>
        <v>66.618033442142433</v>
      </c>
    </row>
    <row r="41" spans="1:26" x14ac:dyDescent="0.25">
      <c r="A41" s="1" t="s">
        <v>93</v>
      </c>
      <c r="B41" s="1" t="str">
        <f>Table1[[#This Row],[test]]&amp;"@"&amp;Table1[[#This Row],[corpus]]</f>
        <v>perfexp-cfa-pta-ll-share-reuse@corpus-100-2-1.txt</v>
      </c>
      <c r="C41" s="5" t="s">
        <v>68</v>
      </c>
      <c r="D41" s="5" t="s">
        <v>27</v>
      </c>
      <c r="E41" s="5">
        <v>100</v>
      </c>
      <c r="F41" s="5">
        <v>100</v>
      </c>
      <c r="G41" s="5">
        <v>2.0299999999999998</v>
      </c>
      <c r="H41" s="19">
        <v>203980000</v>
      </c>
      <c r="I41" s="5">
        <v>10.000178</v>
      </c>
      <c r="J41" s="1" t="str">
        <f>MID(Table1[[#This Row],[test]], LEN("perfexp-")+1, 9999)</f>
        <v>cfa-pta-ll-share-reuse</v>
      </c>
      <c r="K41" s="1">
        <f>FIND("-p", Table1[[#This Row],[test-allvar]])+LEN("-")</f>
        <v>5</v>
      </c>
      <c r="L41" s="1" t="str">
        <f>MID(Table1[[#This Row],[test-allvar]], Table1[[#This Row],[operation-idx]], LEN("pta"))</f>
        <v>pta</v>
      </c>
      <c r="M41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1" s="1" t="str">
        <f>IFERROR( LEFT(Table1[[#This Row],[sut]], FIND("-", Table1[[#This Row],[sut]])-1), Table1[[#This Row],[sut]])</f>
        <v>cfa</v>
      </c>
      <c r="O41" s="1" t="str">
        <f>IF(Table1[[#This Row],[sut-platform]]="cfa", MID(Table1[[#This Row],[sut]], 5, 2), "~na~")</f>
        <v>ll</v>
      </c>
      <c r="P41" s="1" t="str">
        <f>IF(Table1[[#This Row],[sut-platform]]="cfa", MID(Table1[[#This Row],[sut]], 8, 999), Table1[[#This Row],[sut-cfa-level]])</f>
        <v>share-reuse</v>
      </c>
      <c r="Q41" s="1" t="str">
        <f>IF(Table1[[#This Row],[sut-platform]]="cfa", LEFT(Table1[[#This Row],[suffix-cfa-sharing-alloc]], FIND("-",Table1[[#This Row],[suffix-cfa-sharing-alloc]])-1), "~na~")</f>
        <v>share</v>
      </c>
      <c r="R4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1" s="1" t="str">
        <f>MID(Table1[[#This Row],[corpus]], LEN("corpus-")+1, 999)</f>
        <v>100-2-1.txt</v>
      </c>
      <c r="T41" s="1" t="str">
        <f>LEFT(Table1[[#This Row],[corpus-varsuffix]], FIND(".txt", Table1[[#This Row],[corpus-varsuffix]])-1)</f>
        <v>100-2-1</v>
      </c>
      <c r="U41" s="1">
        <f>INT(LEFT(Table1[[#This Row],[corpus-allvar]], FIND("-", Table1[[#This Row],[corpus-varsuffix]])-1))</f>
        <v>100</v>
      </c>
      <c r="V41" s="1" t="str">
        <f>MID(Table1[[#This Row],[corpus-allvar]], LEN(Table1[[#This Row],[corpus-nstrs]])+2, 999)</f>
        <v>2-1</v>
      </c>
      <c r="W41" s="1">
        <f>INT(LEFT(Table1[[#This Row],[corpus-varsuffix2]], FIND("-", Table1[[#This Row],[corpus-varsuffix2]])-1))</f>
        <v>2</v>
      </c>
      <c r="X41" s="1">
        <f>INT(MID(Table1[[#This Row],[corpus-varsuffix2]], LEN(Table1[[#This Row],[corpus-meanlen]])+2, 999))</f>
        <v>1</v>
      </c>
      <c r="Y41" s="4">
        <f>Table1[[#This Row],[concatDoneActualCount]]/Table1[[#This Row],[execTimeActualSec]]</f>
        <v>20397636.922062788</v>
      </c>
      <c r="Z41" s="4">
        <f>CONVERT(Table1[[#This Row],[execTimeActualSec]]/Table1[[#This Row],[concatDoneActualCount]], "s", "ns")</f>
        <v>49.025286792822826</v>
      </c>
    </row>
    <row r="42" spans="1:26" x14ac:dyDescent="0.25">
      <c r="A42" s="1" t="s">
        <v>93</v>
      </c>
      <c r="B42" s="1" t="str">
        <f>Table1[[#This Row],[test]]&amp;"@"&amp;Table1[[#This Row],[corpus]]</f>
        <v>perfexp-cfa-pta-ll-share-reuse@corpus-100-20-1.txt</v>
      </c>
      <c r="C42" s="5" t="s">
        <v>68</v>
      </c>
      <c r="D42" s="5" t="s">
        <v>28</v>
      </c>
      <c r="E42" s="5">
        <v>100</v>
      </c>
      <c r="F42" s="5">
        <v>100</v>
      </c>
      <c r="G42" s="5">
        <v>22.96</v>
      </c>
      <c r="H42" s="19">
        <v>184730000</v>
      </c>
      <c r="I42" s="5">
        <v>10.000370999999999</v>
      </c>
      <c r="J42" s="1" t="str">
        <f>MID(Table1[[#This Row],[test]], LEN("perfexp-")+1, 9999)</f>
        <v>cfa-pta-ll-share-reuse</v>
      </c>
      <c r="K42" s="1">
        <f>FIND("-p", Table1[[#This Row],[test-allvar]])+LEN("-")</f>
        <v>5</v>
      </c>
      <c r="L42" s="1" t="str">
        <f>MID(Table1[[#This Row],[test-allvar]], Table1[[#This Row],[operation-idx]], LEN("pta"))</f>
        <v>pta</v>
      </c>
      <c r="M42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2" s="1" t="str">
        <f>IFERROR( LEFT(Table1[[#This Row],[sut]], FIND("-", Table1[[#This Row],[sut]])-1), Table1[[#This Row],[sut]])</f>
        <v>cfa</v>
      </c>
      <c r="O42" s="1" t="str">
        <f>IF(Table1[[#This Row],[sut-platform]]="cfa", MID(Table1[[#This Row],[sut]], 5, 2), "~na~")</f>
        <v>ll</v>
      </c>
      <c r="P42" s="1" t="str">
        <f>IF(Table1[[#This Row],[sut-platform]]="cfa", MID(Table1[[#This Row],[sut]], 8, 999), Table1[[#This Row],[sut-cfa-level]])</f>
        <v>share-reuse</v>
      </c>
      <c r="Q42" s="1" t="str">
        <f>IF(Table1[[#This Row],[sut-platform]]="cfa", LEFT(Table1[[#This Row],[suffix-cfa-sharing-alloc]], FIND("-",Table1[[#This Row],[suffix-cfa-sharing-alloc]])-1), "~na~")</f>
        <v>share</v>
      </c>
      <c r="R4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2" s="1" t="str">
        <f>MID(Table1[[#This Row],[corpus]], LEN("corpus-")+1, 999)</f>
        <v>100-20-1.txt</v>
      </c>
      <c r="T42" s="1" t="str">
        <f>LEFT(Table1[[#This Row],[corpus-varsuffix]], FIND(".txt", Table1[[#This Row],[corpus-varsuffix]])-1)</f>
        <v>100-20-1</v>
      </c>
      <c r="U42" s="1">
        <f>INT(LEFT(Table1[[#This Row],[corpus-allvar]], FIND("-", Table1[[#This Row],[corpus-varsuffix]])-1))</f>
        <v>100</v>
      </c>
      <c r="V42" s="1" t="str">
        <f>MID(Table1[[#This Row],[corpus-allvar]], LEN(Table1[[#This Row],[corpus-nstrs]])+2, 999)</f>
        <v>20-1</v>
      </c>
      <c r="W42" s="1">
        <f>INT(LEFT(Table1[[#This Row],[corpus-varsuffix2]], FIND("-", Table1[[#This Row],[corpus-varsuffix2]])-1))</f>
        <v>20</v>
      </c>
      <c r="X42" s="1">
        <f>INT(MID(Table1[[#This Row],[corpus-varsuffix2]], LEN(Table1[[#This Row],[corpus-meanlen]])+2, 999))</f>
        <v>1</v>
      </c>
      <c r="Y42" s="4">
        <f>Table1[[#This Row],[concatDoneActualCount]]/Table1[[#This Row],[execTimeActualSec]]</f>
        <v>18472314.67712548</v>
      </c>
      <c r="Z42" s="4">
        <f>CONVERT(Table1[[#This Row],[execTimeActualSec]]/Table1[[#This Row],[concatDoneActualCount]], "s", "ns")</f>
        <v>54.135067395658524</v>
      </c>
    </row>
    <row r="43" spans="1:26" x14ac:dyDescent="0.25">
      <c r="A43" s="1" t="s">
        <v>93</v>
      </c>
      <c r="B43" s="1" t="str">
        <f>Table1[[#This Row],[test]]&amp;"@"&amp;Table1[[#This Row],[corpus]]</f>
        <v>perfexp-cfa-pta-ll-share-reuse@corpus-100-200-1.txt</v>
      </c>
      <c r="C43" s="5" t="s">
        <v>68</v>
      </c>
      <c r="D43" s="5" t="s">
        <v>45</v>
      </c>
      <c r="E43" s="5">
        <v>100</v>
      </c>
      <c r="F43" s="5">
        <v>100</v>
      </c>
      <c r="G43" s="5">
        <v>177.28</v>
      </c>
      <c r="H43" s="19">
        <v>126510000</v>
      </c>
      <c r="I43" s="5">
        <v>10.000681999999999</v>
      </c>
      <c r="J43" s="1" t="str">
        <f>MID(Table1[[#This Row],[test]], LEN("perfexp-")+1, 9999)</f>
        <v>cfa-pta-ll-share-reuse</v>
      </c>
      <c r="K43" s="1">
        <f>FIND("-p", Table1[[#This Row],[test-allvar]])+LEN("-")</f>
        <v>5</v>
      </c>
      <c r="L43" s="1" t="str">
        <f>MID(Table1[[#This Row],[test-allvar]], Table1[[#This Row],[operation-idx]], LEN("pta"))</f>
        <v>pta</v>
      </c>
      <c r="M43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3" s="1" t="str">
        <f>IFERROR( LEFT(Table1[[#This Row],[sut]], FIND("-", Table1[[#This Row],[sut]])-1), Table1[[#This Row],[sut]])</f>
        <v>cfa</v>
      </c>
      <c r="O43" s="1" t="str">
        <f>IF(Table1[[#This Row],[sut-platform]]="cfa", MID(Table1[[#This Row],[sut]], 5, 2), "~na~")</f>
        <v>ll</v>
      </c>
      <c r="P43" s="1" t="str">
        <f>IF(Table1[[#This Row],[sut-platform]]="cfa", MID(Table1[[#This Row],[sut]], 8, 999), Table1[[#This Row],[sut-cfa-level]])</f>
        <v>share-reuse</v>
      </c>
      <c r="Q43" s="1" t="str">
        <f>IF(Table1[[#This Row],[sut-platform]]="cfa", LEFT(Table1[[#This Row],[suffix-cfa-sharing-alloc]], FIND("-",Table1[[#This Row],[suffix-cfa-sharing-alloc]])-1), "~na~")</f>
        <v>share</v>
      </c>
      <c r="R4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3" s="1" t="str">
        <f>MID(Table1[[#This Row],[corpus]], LEN("corpus-")+1, 999)</f>
        <v>100-200-1.txt</v>
      </c>
      <c r="T43" s="1" t="str">
        <f>LEFT(Table1[[#This Row],[corpus-varsuffix]], FIND(".txt", Table1[[#This Row],[corpus-varsuffix]])-1)</f>
        <v>100-200-1</v>
      </c>
      <c r="U43" s="1">
        <f>INT(LEFT(Table1[[#This Row],[corpus-allvar]], FIND("-", Table1[[#This Row],[corpus-varsuffix]])-1))</f>
        <v>100</v>
      </c>
      <c r="V43" s="1" t="str">
        <f>MID(Table1[[#This Row],[corpus-allvar]], LEN(Table1[[#This Row],[corpus-nstrs]])+2, 999)</f>
        <v>200-1</v>
      </c>
      <c r="W43" s="1">
        <f>INT(LEFT(Table1[[#This Row],[corpus-varsuffix2]], FIND("-", Table1[[#This Row],[corpus-varsuffix2]])-1))</f>
        <v>200</v>
      </c>
      <c r="X43" s="1">
        <f>INT(MID(Table1[[#This Row],[corpus-varsuffix2]], LEN(Table1[[#This Row],[corpus-meanlen]])+2, 999))</f>
        <v>1</v>
      </c>
      <c r="Y43" s="4">
        <f>Table1[[#This Row],[concatDoneActualCount]]/Table1[[#This Row],[execTimeActualSec]]</f>
        <v>12650137.260638826</v>
      </c>
      <c r="Z43" s="4">
        <f>CONVERT(Table1[[#This Row],[execTimeActualSec]]/Table1[[#This Row],[concatDoneActualCount]], "s", "ns")</f>
        <v>79.050525650146241</v>
      </c>
    </row>
    <row r="44" spans="1:26" x14ac:dyDescent="0.25">
      <c r="A44" s="1" t="s">
        <v>93</v>
      </c>
      <c r="B44" s="1" t="str">
        <f>Table1[[#This Row],[test]]&amp;"@"&amp;Table1[[#This Row],[corpus]]</f>
        <v>perfexp-cfa-pta-ll-share-reuse@corpus-100-5-1.txt</v>
      </c>
      <c r="C44" s="5" t="s">
        <v>68</v>
      </c>
      <c r="D44" s="5" t="s">
        <v>29</v>
      </c>
      <c r="E44" s="5">
        <v>100</v>
      </c>
      <c r="F44" s="5">
        <v>100</v>
      </c>
      <c r="G44" s="5">
        <v>5.27</v>
      </c>
      <c r="H44" s="19">
        <v>197890000</v>
      </c>
      <c r="I44" s="5">
        <v>10.000470999999999</v>
      </c>
      <c r="J44" s="1" t="str">
        <f>MID(Table1[[#This Row],[test]], LEN("perfexp-")+1, 9999)</f>
        <v>cfa-pta-ll-share-reuse</v>
      </c>
      <c r="K44" s="1">
        <f>FIND("-p", Table1[[#This Row],[test-allvar]])+LEN("-")</f>
        <v>5</v>
      </c>
      <c r="L44" s="1" t="str">
        <f>MID(Table1[[#This Row],[test-allvar]], Table1[[#This Row],[operation-idx]], LEN("pta"))</f>
        <v>pta</v>
      </c>
      <c r="M44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4" s="1" t="str">
        <f>IFERROR( LEFT(Table1[[#This Row],[sut]], FIND("-", Table1[[#This Row],[sut]])-1), Table1[[#This Row],[sut]])</f>
        <v>cfa</v>
      </c>
      <c r="O44" s="1" t="str">
        <f>IF(Table1[[#This Row],[sut-platform]]="cfa", MID(Table1[[#This Row],[sut]], 5, 2), "~na~")</f>
        <v>ll</v>
      </c>
      <c r="P44" s="1" t="str">
        <f>IF(Table1[[#This Row],[sut-platform]]="cfa", MID(Table1[[#This Row],[sut]], 8, 999), Table1[[#This Row],[sut-cfa-level]])</f>
        <v>share-reuse</v>
      </c>
      <c r="Q44" s="1" t="str">
        <f>IF(Table1[[#This Row],[sut-platform]]="cfa", LEFT(Table1[[#This Row],[suffix-cfa-sharing-alloc]], FIND("-",Table1[[#This Row],[suffix-cfa-sharing-alloc]])-1), "~na~")</f>
        <v>share</v>
      </c>
      <c r="R4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4" s="1" t="str">
        <f>MID(Table1[[#This Row],[corpus]], LEN("corpus-")+1, 999)</f>
        <v>100-5-1.txt</v>
      </c>
      <c r="T44" s="1" t="str">
        <f>LEFT(Table1[[#This Row],[corpus-varsuffix]], FIND(".txt", Table1[[#This Row],[corpus-varsuffix]])-1)</f>
        <v>100-5-1</v>
      </c>
      <c r="U44" s="1">
        <f>INT(LEFT(Table1[[#This Row],[corpus-allvar]], FIND("-", Table1[[#This Row],[corpus-varsuffix]])-1))</f>
        <v>100</v>
      </c>
      <c r="V44" s="1" t="str">
        <f>MID(Table1[[#This Row],[corpus-allvar]], LEN(Table1[[#This Row],[corpus-nstrs]])+2, 999)</f>
        <v>5-1</v>
      </c>
      <c r="W44" s="1">
        <f>INT(LEFT(Table1[[#This Row],[corpus-varsuffix2]], FIND("-", Table1[[#This Row],[corpus-varsuffix2]])-1))</f>
        <v>5</v>
      </c>
      <c r="X44" s="1">
        <f>INT(MID(Table1[[#This Row],[corpus-varsuffix2]], LEN(Table1[[#This Row],[corpus-meanlen]])+2, 999))</f>
        <v>1</v>
      </c>
      <c r="Y44" s="4">
        <f>Table1[[#This Row],[concatDoneActualCount]]/Table1[[#This Row],[execTimeActualSec]]</f>
        <v>19788067.981998049</v>
      </c>
      <c r="Z44" s="4">
        <f>CONVERT(Table1[[#This Row],[execTimeActualSec]]/Table1[[#This Row],[concatDoneActualCount]], "s", "ns")</f>
        <v>50.535504573247763</v>
      </c>
    </row>
    <row r="45" spans="1:26" x14ac:dyDescent="0.25">
      <c r="A45" s="1" t="s">
        <v>93</v>
      </c>
      <c r="B45" s="1" t="str">
        <f>Table1[[#This Row],[test]]&amp;"@"&amp;Table1[[#This Row],[corpus]]</f>
        <v>perfexp-cfa-pta-ll-share-reuse@corpus-100-50-1.txt</v>
      </c>
      <c r="C45" s="5" t="s">
        <v>68</v>
      </c>
      <c r="D45" s="5" t="s">
        <v>44</v>
      </c>
      <c r="E45" s="5">
        <v>100</v>
      </c>
      <c r="F45" s="5">
        <v>100</v>
      </c>
      <c r="G45" s="5">
        <v>43.32</v>
      </c>
      <c r="H45" s="19">
        <v>167390000</v>
      </c>
      <c r="I45" s="5">
        <v>10.000227000000001</v>
      </c>
      <c r="J45" s="1" t="str">
        <f>MID(Table1[[#This Row],[test]], LEN("perfexp-")+1, 9999)</f>
        <v>cfa-pta-ll-share-reuse</v>
      </c>
      <c r="K45" s="1">
        <f>FIND("-p", Table1[[#This Row],[test-allvar]])+LEN("-")</f>
        <v>5</v>
      </c>
      <c r="L45" s="1" t="str">
        <f>MID(Table1[[#This Row],[test-allvar]], Table1[[#This Row],[operation-idx]], LEN("pta"))</f>
        <v>pta</v>
      </c>
      <c r="M45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5" s="1" t="str">
        <f>IFERROR( LEFT(Table1[[#This Row],[sut]], FIND("-", Table1[[#This Row],[sut]])-1), Table1[[#This Row],[sut]])</f>
        <v>cfa</v>
      </c>
      <c r="O45" s="1" t="str">
        <f>IF(Table1[[#This Row],[sut-platform]]="cfa", MID(Table1[[#This Row],[sut]], 5, 2), "~na~")</f>
        <v>ll</v>
      </c>
      <c r="P45" s="1" t="str">
        <f>IF(Table1[[#This Row],[sut-platform]]="cfa", MID(Table1[[#This Row],[sut]], 8, 999), Table1[[#This Row],[sut-cfa-level]])</f>
        <v>share-reuse</v>
      </c>
      <c r="Q45" s="1" t="str">
        <f>IF(Table1[[#This Row],[sut-platform]]="cfa", LEFT(Table1[[#This Row],[suffix-cfa-sharing-alloc]], FIND("-",Table1[[#This Row],[suffix-cfa-sharing-alloc]])-1), "~na~")</f>
        <v>share</v>
      </c>
      <c r="R4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5" s="1" t="str">
        <f>MID(Table1[[#This Row],[corpus]], LEN("corpus-")+1, 999)</f>
        <v>100-50-1.txt</v>
      </c>
      <c r="T45" s="1" t="str">
        <f>LEFT(Table1[[#This Row],[corpus-varsuffix]], FIND(".txt", Table1[[#This Row],[corpus-varsuffix]])-1)</f>
        <v>100-50-1</v>
      </c>
      <c r="U45" s="1">
        <f>INT(LEFT(Table1[[#This Row],[corpus-allvar]], FIND("-", Table1[[#This Row],[corpus-varsuffix]])-1))</f>
        <v>100</v>
      </c>
      <c r="V45" s="1" t="str">
        <f>MID(Table1[[#This Row],[corpus-allvar]], LEN(Table1[[#This Row],[corpus-nstrs]])+2, 999)</f>
        <v>50-1</v>
      </c>
      <c r="W45" s="1">
        <f>INT(LEFT(Table1[[#This Row],[corpus-varsuffix2]], FIND("-", Table1[[#This Row],[corpus-varsuffix2]])-1))</f>
        <v>50</v>
      </c>
      <c r="X45" s="1">
        <f>INT(MID(Table1[[#This Row],[corpus-varsuffix2]], LEN(Table1[[#This Row],[corpus-meanlen]])+2, 999))</f>
        <v>1</v>
      </c>
      <c r="Y45" s="4">
        <f>Table1[[#This Row],[concatDoneActualCount]]/Table1[[#This Row],[execTimeActualSec]]</f>
        <v>16738620.033325242</v>
      </c>
      <c r="Z45" s="4">
        <f>CONVERT(Table1[[#This Row],[execTimeActualSec]]/Table1[[#This Row],[concatDoneActualCount]], "s", "ns")</f>
        <v>59.742081366867794</v>
      </c>
    </row>
    <row r="46" spans="1:26" x14ac:dyDescent="0.25">
      <c r="A46" s="1" t="s">
        <v>93</v>
      </c>
      <c r="B46" s="1" t="str">
        <f>Table1[[#This Row],[test]]&amp;"@"&amp;Table1[[#This Row],[corpus]]</f>
        <v>perfexp-cfa-pta-ll-share-reuse@corpus-100-500-1.txt</v>
      </c>
      <c r="C46" s="5" t="s">
        <v>68</v>
      </c>
      <c r="D46" s="5" t="s">
        <v>46</v>
      </c>
      <c r="E46" s="5">
        <v>100</v>
      </c>
      <c r="F46" s="5">
        <v>100</v>
      </c>
      <c r="G46" s="5">
        <v>557.26</v>
      </c>
      <c r="H46" s="19">
        <v>93060000</v>
      </c>
      <c r="I46" s="5">
        <v>10.000195</v>
      </c>
      <c r="J46" s="1" t="str">
        <f>MID(Table1[[#This Row],[test]], LEN("perfexp-")+1, 9999)</f>
        <v>cfa-pta-ll-share-reuse</v>
      </c>
      <c r="K46" s="1">
        <f>FIND("-p", Table1[[#This Row],[test-allvar]])+LEN("-")</f>
        <v>5</v>
      </c>
      <c r="L46" s="1" t="str">
        <f>MID(Table1[[#This Row],[test-allvar]], Table1[[#This Row],[operation-idx]], LEN("pta"))</f>
        <v>pta</v>
      </c>
      <c r="M46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46" s="1" t="str">
        <f>IFERROR( LEFT(Table1[[#This Row],[sut]], FIND("-", Table1[[#This Row],[sut]])-1), Table1[[#This Row],[sut]])</f>
        <v>cfa</v>
      </c>
      <c r="O46" s="1" t="str">
        <f>IF(Table1[[#This Row],[sut-platform]]="cfa", MID(Table1[[#This Row],[sut]], 5, 2), "~na~")</f>
        <v>ll</v>
      </c>
      <c r="P46" s="1" t="str">
        <f>IF(Table1[[#This Row],[sut-platform]]="cfa", MID(Table1[[#This Row],[sut]], 8, 999), Table1[[#This Row],[sut-cfa-level]])</f>
        <v>share-reuse</v>
      </c>
      <c r="Q46" s="1" t="str">
        <f>IF(Table1[[#This Row],[sut-platform]]="cfa", LEFT(Table1[[#This Row],[suffix-cfa-sharing-alloc]], FIND("-",Table1[[#This Row],[suffix-cfa-sharing-alloc]])-1), "~na~")</f>
        <v>share</v>
      </c>
      <c r="R4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46" s="1" t="str">
        <f>MID(Table1[[#This Row],[corpus]], LEN("corpus-")+1, 999)</f>
        <v>100-500-1.txt</v>
      </c>
      <c r="T46" s="1" t="str">
        <f>LEFT(Table1[[#This Row],[corpus-varsuffix]], FIND(".txt", Table1[[#This Row],[corpus-varsuffix]])-1)</f>
        <v>100-500-1</v>
      </c>
      <c r="U46" s="1">
        <f>INT(LEFT(Table1[[#This Row],[corpus-allvar]], FIND("-", Table1[[#This Row],[corpus-varsuffix]])-1))</f>
        <v>100</v>
      </c>
      <c r="V46" s="1" t="str">
        <f>MID(Table1[[#This Row],[corpus-allvar]], LEN(Table1[[#This Row],[corpus-nstrs]])+2, 999)</f>
        <v>500-1</v>
      </c>
      <c r="W46" s="1">
        <f>INT(LEFT(Table1[[#This Row],[corpus-varsuffix2]], FIND("-", Table1[[#This Row],[corpus-varsuffix2]])-1))</f>
        <v>500</v>
      </c>
      <c r="X46" s="1">
        <f>INT(MID(Table1[[#This Row],[corpus-varsuffix2]], LEN(Table1[[#This Row],[corpus-meanlen]])+2, 999))</f>
        <v>1</v>
      </c>
      <c r="Y46" s="4">
        <f>Table1[[#This Row],[concatDoneActualCount]]/Table1[[#This Row],[execTimeActualSec]]</f>
        <v>9305818.5365385376</v>
      </c>
      <c r="Z46" s="4">
        <f>CONVERT(Table1[[#This Row],[execTimeActualSec]]/Table1[[#This Row],[concatDoneActualCount]], "s", "ns")</f>
        <v>107.45964968837308</v>
      </c>
    </row>
    <row r="47" spans="1:26" x14ac:dyDescent="0.25">
      <c r="A47" s="1" t="s">
        <v>93</v>
      </c>
      <c r="B47" s="1" t="str">
        <f>Table1[[#This Row],[test]]&amp;"@"&amp;Table1[[#This Row],[corpus]]</f>
        <v>perfexp-cfa-pta-ll-share-fresh@corpus-100-1-1.txt</v>
      </c>
      <c r="C47" s="5" t="s">
        <v>69</v>
      </c>
      <c r="D47" s="5" t="s">
        <v>25</v>
      </c>
      <c r="E47" s="5">
        <v>100</v>
      </c>
      <c r="F47" s="5">
        <v>100</v>
      </c>
      <c r="G47" s="5">
        <v>1</v>
      </c>
      <c r="H47" s="19">
        <v>226690000</v>
      </c>
      <c r="I47" s="5">
        <v>10.000003</v>
      </c>
      <c r="J47" s="1" t="str">
        <f>MID(Table1[[#This Row],[test]], LEN("perfexp-")+1, 9999)</f>
        <v>cfa-pta-ll-share-fresh</v>
      </c>
      <c r="K47" s="1">
        <f>FIND("-p", Table1[[#This Row],[test-allvar]])+LEN("-")</f>
        <v>5</v>
      </c>
      <c r="L47" s="1" t="str">
        <f>MID(Table1[[#This Row],[test-allvar]], Table1[[#This Row],[operation-idx]], LEN("pta"))</f>
        <v>pta</v>
      </c>
      <c r="M47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47" s="1" t="str">
        <f>IFERROR( LEFT(Table1[[#This Row],[sut]], FIND("-", Table1[[#This Row],[sut]])-1), Table1[[#This Row],[sut]])</f>
        <v>cfa</v>
      </c>
      <c r="O47" s="1" t="str">
        <f>IF(Table1[[#This Row],[sut-platform]]="cfa", MID(Table1[[#This Row],[sut]], 5, 2), "~na~")</f>
        <v>ll</v>
      </c>
      <c r="P47" s="1" t="str">
        <f>IF(Table1[[#This Row],[sut-platform]]="cfa", MID(Table1[[#This Row],[sut]], 8, 999), Table1[[#This Row],[sut-cfa-level]])</f>
        <v>share-fresh</v>
      </c>
      <c r="Q47" s="1" t="str">
        <f>IF(Table1[[#This Row],[sut-platform]]="cfa", LEFT(Table1[[#This Row],[suffix-cfa-sharing-alloc]], FIND("-",Table1[[#This Row],[suffix-cfa-sharing-alloc]])-1), "~na~")</f>
        <v>share</v>
      </c>
      <c r="R4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47" s="1" t="str">
        <f>MID(Table1[[#This Row],[corpus]], LEN("corpus-")+1, 999)</f>
        <v>100-1-1.txt</v>
      </c>
      <c r="T47" s="1" t="str">
        <f>LEFT(Table1[[#This Row],[corpus-varsuffix]], FIND(".txt", Table1[[#This Row],[corpus-varsuffix]])-1)</f>
        <v>100-1-1</v>
      </c>
      <c r="U47" s="1">
        <f>INT(LEFT(Table1[[#This Row],[corpus-allvar]], FIND("-", Table1[[#This Row],[corpus-varsuffix]])-1))</f>
        <v>100</v>
      </c>
      <c r="V47" s="1" t="str">
        <f>MID(Table1[[#This Row],[corpus-allvar]], LEN(Table1[[#This Row],[corpus-nstrs]])+2, 999)</f>
        <v>1-1</v>
      </c>
      <c r="W47" s="1">
        <f>INT(LEFT(Table1[[#This Row],[corpus-varsuffix2]], FIND("-", Table1[[#This Row],[corpus-varsuffix2]])-1))</f>
        <v>1</v>
      </c>
      <c r="X47" s="1">
        <f>INT(MID(Table1[[#This Row],[corpus-varsuffix2]], LEN(Table1[[#This Row],[corpus-meanlen]])+2, 999))</f>
        <v>1</v>
      </c>
      <c r="Y47" s="4">
        <f>Table1[[#This Row],[concatDoneActualCount]]/Table1[[#This Row],[execTimeActualSec]]</f>
        <v>22668993.19930204</v>
      </c>
      <c r="Z47" s="4">
        <f>CONVERT(Table1[[#This Row],[execTimeActualSec]]/Table1[[#This Row],[concatDoneActualCount]], "s", "ns")</f>
        <v>44.113119237725527</v>
      </c>
    </row>
    <row r="48" spans="1:26" x14ac:dyDescent="0.25">
      <c r="A48" s="1" t="s">
        <v>93</v>
      </c>
      <c r="B48" s="1" t="str">
        <f>Table1[[#This Row],[test]]&amp;"@"&amp;Table1[[#This Row],[corpus]]</f>
        <v>perfexp-cfa-pta-ll-share-fresh@corpus-100-10-1.txt</v>
      </c>
      <c r="C48" s="5" t="s">
        <v>69</v>
      </c>
      <c r="D48" s="5" t="s">
        <v>26</v>
      </c>
      <c r="E48" s="5">
        <v>100</v>
      </c>
      <c r="F48" s="5">
        <v>100</v>
      </c>
      <c r="G48" s="5">
        <v>9.5</v>
      </c>
      <c r="H48" s="19">
        <v>196970000</v>
      </c>
      <c r="I48" s="5">
        <v>10.000033</v>
      </c>
      <c r="J48" s="1" t="str">
        <f>MID(Table1[[#This Row],[test]], LEN("perfexp-")+1, 9999)</f>
        <v>cfa-pta-ll-share-fresh</v>
      </c>
      <c r="K48" s="1">
        <f>FIND("-p", Table1[[#This Row],[test-allvar]])+LEN("-")</f>
        <v>5</v>
      </c>
      <c r="L48" s="1" t="str">
        <f>MID(Table1[[#This Row],[test-allvar]], Table1[[#This Row],[operation-idx]], LEN("pta"))</f>
        <v>pta</v>
      </c>
      <c r="M48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48" s="1" t="str">
        <f>IFERROR( LEFT(Table1[[#This Row],[sut]], FIND("-", Table1[[#This Row],[sut]])-1), Table1[[#This Row],[sut]])</f>
        <v>cfa</v>
      </c>
      <c r="O48" s="1" t="str">
        <f>IF(Table1[[#This Row],[sut-platform]]="cfa", MID(Table1[[#This Row],[sut]], 5, 2), "~na~")</f>
        <v>ll</v>
      </c>
      <c r="P48" s="1" t="str">
        <f>IF(Table1[[#This Row],[sut-platform]]="cfa", MID(Table1[[#This Row],[sut]], 8, 999), Table1[[#This Row],[sut-cfa-level]])</f>
        <v>share-fresh</v>
      </c>
      <c r="Q48" s="1" t="str">
        <f>IF(Table1[[#This Row],[sut-platform]]="cfa", LEFT(Table1[[#This Row],[suffix-cfa-sharing-alloc]], FIND("-",Table1[[#This Row],[suffix-cfa-sharing-alloc]])-1), "~na~")</f>
        <v>share</v>
      </c>
      <c r="R4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48" s="1" t="str">
        <f>MID(Table1[[#This Row],[corpus]], LEN("corpus-")+1, 999)</f>
        <v>100-10-1.txt</v>
      </c>
      <c r="T48" s="1" t="str">
        <f>LEFT(Table1[[#This Row],[corpus-varsuffix]], FIND(".txt", Table1[[#This Row],[corpus-varsuffix]])-1)</f>
        <v>100-10-1</v>
      </c>
      <c r="U48" s="1">
        <f>INT(LEFT(Table1[[#This Row],[corpus-allvar]], FIND("-", Table1[[#This Row],[corpus-varsuffix]])-1))</f>
        <v>100</v>
      </c>
      <c r="V48" s="1" t="str">
        <f>MID(Table1[[#This Row],[corpus-allvar]], LEN(Table1[[#This Row],[corpus-nstrs]])+2, 999)</f>
        <v>10-1</v>
      </c>
      <c r="W48" s="1">
        <f>INT(LEFT(Table1[[#This Row],[corpus-varsuffix2]], FIND("-", Table1[[#This Row],[corpus-varsuffix2]])-1))</f>
        <v>10</v>
      </c>
      <c r="X48" s="1">
        <f>INT(MID(Table1[[#This Row],[corpus-varsuffix2]], LEN(Table1[[#This Row],[corpus-meanlen]])+2, 999))</f>
        <v>1</v>
      </c>
      <c r="Y48" s="4">
        <f>Table1[[#This Row],[concatDoneActualCount]]/Table1[[#This Row],[execTimeActualSec]]</f>
        <v>19696935.000114501</v>
      </c>
      <c r="Z48" s="4">
        <f>CONVERT(Table1[[#This Row],[execTimeActualSec]]/Table1[[#This Row],[concatDoneActualCount]], "s", "ns")</f>
        <v>50.769320201045844</v>
      </c>
    </row>
    <row r="49" spans="1:26" x14ac:dyDescent="0.25">
      <c r="A49" s="1" t="s">
        <v>93</v>
      </c>
      <c r="B49" s="1" t="str">
        <f>Table1[[#This Row],[test]]&amp;"@"&amp;Table1[[#This Row],[corpus]]</f>
        <v>perfexp-cfa-pta-ll-share-fresh@corpus-100-100-1.txt</v>
      </c>
      <c r="C49" s="5" t="s">
        <v>69</v>
      </c>
      <c r="D49" s="5" t="s">
        <v>43</v>
      </c>
      <c r="E49" s="5">
        <v>100</v>
      </c>
      <c r="F49" s="5">
        <v>100</v>
      </c>
      <c r="G49" s="5">
        <v>106.37</v>
      </c>
      <c r="H49" s="19">
        <v>151920000</v>
      </c>
      <c r="I49" s="5">
        <v>10.000368</v>
      </c>
      <c r="J49" s="1" t="str">
        <f>MID(Table1[[#This Row],[test]], LEN("perfexp-")+1, 9999)</f>
        <v>cfa-pta-ll-share-fresh</v>
      </c>
      <c r="K49" s="1">
        <f>FIND("-p", Table1[[#This Row],[test-allvar]])+LEN("-")</f>
        <v>5</v>
      </c>
      <c r="L49" s="1" t="str">
        <f>MID(Table1[[#This Row],[test-allvar]], Table1[[#This Row],[operation-idx]], LEN("pta"))</f>
        <v>pta</v>
      </c>
      <c r="M49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49" s="1" t="str">
        <f>IFERROR( LEFT(Table1[[#This Row],[sut]], FIND("-", Table1[[#This Row],[sut]])-1), Table1[[#This Row],[sut]])</f>
        <v>cfa</v>
      </c>
      <c r="O49" s="1" t="str">
        <f>IF(Table1[[#This Row],[sut-platform]]="cfa", MID(Table1[[#This Row],[sut]], 5, 2), "~na~")</f>
        <v>ll</v>
      </c>
      <c r="P49" s="1" t="str">
        <f>IF(Table1[[#This Row],[sut-platform]]="cfa", MID(Table1[[#This Row],[sut]], 8, 999), Table1[[#This Row],[sut-cfa-level]])</f>
        <v>share-fresh</v>
      </c>
      <c r="Q49" s="1" t="str">
        <f>IF(Table1[[#This Row],[sut-platform]]="cfa", LEFT(Table1[[#This Row],[suffix-cfa-sharing-alloc]], FIND("-",Table1[[#This Row],[suffix-cfa-sharing-alloc]])-1), "~na~")</f>
        <v>share</v>
      </c>
      <c r="R4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49" s="1" t="str">
        <f>MID(Table1[[#This Row],[corpus]], LEN("corpus-")+1, 999)</f>
        <v>100-100-1.txt</v>
      </c>
      <c r="T49" s="1" t="str">
        <f>LEFT(Table1[[#This Row],[corpus-varsuffix]], FIND(".txt", Table1[[#This Row],[corpus-varsuffix]])-1)</f>
        <v>100-100-1</v>
      </c>
      <c r="U49" s="1">
        <f>INT(LEFT(Table1[[#This Row],[corpus-allvar]], FIND("-", Table1[[#This Row],[corpus-varsuffix]])-1))</f>
        <v>100</v>
      </c>
      <c r="V49" s="1" t="str">
        <f>MID(Table1[[#This Row],[corpus-allvar]], LEN(Table1[[#This Row],[corpus-nstrs]])+2, 999)</f>
        <v>100-1</v>
      </c>
      <c r="W49" s="1">
        <f>INT(LEFT(Table1[[#This Row],[corpus-varsuffix2]], FIND("-", Table1[[#This Row],[corpus-varsuffix2]])-1))</f>
        <v>100</v>
      </c>
      <c r="X49" s="1">
        <f>INT(MID(Table1[[#This Row],[corpus-varsuffix2]], LEN(Table1[[#This Row],[corpus-meanlen]])+2, 999))</f>
        <v>1</v>
      </c>
      <c r="Y49" s="4">
        <f>Table1[[#This Row],[concatDoneActualCount]]/Table1[[#This Row],[execTimeActualSec]]</f>
        <v>15191440.954972858</v>
      </c>
      <c r="Z49" s="4">
        <f>CONVERT(Table1[[#This Row],[execTimeActualSec]]/Table1[[#This Row],[concatDoneActualCount]], "s", "ns")</f>
        <v>65.826540284360192</v>
      </c>
    </row>
    <row r="50" spans="1:26" x14ac:dyDescent="0.25">
      <c r="A50" s="1" t="s">
        <v>93</v>
      </c>
      <c r="B50" s="1" t="str">
        <f>Table1[[#This Row],[test]]&amp;"@"&amp;Table1[[#This Row],[corpus]]</f>
        <v>perfexp-cfa-pta-ll-share-fresh@corpus-100-2-1.txt</v>
      </c>
      <c r="C50" s="5" t="s">
        <v>69</v>
      </c>
      <c r="D50" s="5" t="s">
        <v>27</v>
      </c>
      <c r="E50" s="5">
        <v>100</v>
      </c>
      <c r="F50" s="5">
        <v>100</v>
      </c>
      <c r="G50" s="5">
        <v>2.0299999999999998</v>
      </c>
      <c r="H50" s="19">
        <v>203810000</v>
      </c>
      <c r="I50" s="5">
        <v>10.000026</v>
      </c>
      <c r="J50" s="1" t="str">
        <f>MID(Table1[[#This Row],[test]], LEN("perfexp-")+1, 9999)</f>
        <v>cfa-pta-ll-share-fresh</v>
      </c>
      <c r="K50" s="1">
        <f>FIND("-p", Table1[[#This Row],[test-allvar]])+LEN("-")</f>
        <v>5</v>
      </c>
      <c r="L50" s="1" t="str">
        <f>MID(Table1[[#This Row],[test-allvar]], Table1[[#This Row],[operation-idx]], LEN("pta"))</f>
        <v>pta</v>
      </c>
      <c r="M50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50" s="1" t="str">
        <f>IFERROR( LEFT(Table1[[#This Row],[sut]], FIND("-", Table1[[#This Row],[sut]])-1), Table1[[#This Row],[sut]])</f>
        <v>cfa</v>
      </c>
      <c r="O50" s="1" t="str">
        <f>IF(Table1[[#This Row],[sut-platform]]="cfa", MID(Table1[[#This Row],[sut]], 5, 2), "~na~")</f>
        <v>ll</v>
      </c>
      <c r="P50" s="1" t="str">
        <f>IF(Table1[[#This Row],[sut-platform]]="cfa", MID(Table1[[#This Row],[sut]], 8, 999), Table1[[#This Row],[sut-cfa-level]])</f>
        <v>share-fresh</v>
      </c>
      <c r="Q50" s="1" t="str">
        <f>IF(Table1[[#This Row],[sut-platform]]="cfa", LEFT(Table1[[#This Row],[suffix-cfa-sharing-alloc]], FIND("-",Table1[[#This Row],[suffix-cfa-sharing-alloc]])-1), "~na~")</f>
        <v>share</v>
      </c>
      <c r="R5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50" s="1" t="str">
        <f>MID(Table1[[#This Row],[corpus]], LEN("corpus-")+1, 999)</f>
        <v>100-2-1.txt</v>
      </c>
      <c r="T50" s="1" t="str">
        <f>LEFT(Table1[[#This Row],[corpus-varsuffix]], FIND(".txt", Table1[[#This Row],[corpus-varsuffix]])-1)</f>
        <v>100-2-1</v>
      </c>
      <c r="U50" s="1">
        <f>INT(LEFT(Table1[[#This Row],[corpus-allvar]], FIND("-", Table1[[#This Row],[corpus-varsuffix]])-1))</f>
        <v>100</v>
      </c>
      <c r="V50" s="1" t="str">
        <f>MID(Table1[[#This Row],[corpus-allvar]], LEN(Table1[[#This Row],[corpus-nstrs]])+2, 999)</f>
        <v>2-1</v>
      </c>
      <c r="W50" s="1">
        <f>INT(LEFT(Table1[[#This Row],[corpus-varsuffix2]], FIND("-", Table1[[#This Row],[corpus-varsuffix2]])-1))</f>
        <v>2</v>
      </c>
      <c r="X50" s="1">
        <f>INT(MID(Table1[[#This Row],[corpus-varsuffix2]], LEN(Table1[[#This Row],[corpus-meanlen]])+2, 999))</f>
        <v>1</v>
      </c>
      <c r="Y50" s="4">
        <f>Table1[[#This Row],[concatDoneActualCount]]/Table1[[#This Row],[execTimeActualSec]]</f>
        <v>20380947.009537775</v>
      </c>
      <c r="Z50" s="4">
        <f>CONVERT(Table1[[#This Row],[execTimeActualSec]]/Table1[[#This Row],[concatDoneActualCount]], "s", "ns")</f>
        <v>49.065433491977821</v>
      </c>
    </row>
    <row r="51" spans="1:26" x14ac:dyDescent="0.25">
      <c r="A51" s="1" t="s">
        <v>93</v>
      </c>
      <c r="B51" s="1" t="str">
        <f>Table1[[#This Row],[test]]&amp;"@"&amp;Table1[[#This Row],[corpus]]</f>
        <v>perfexp-cfa-pta-ll-share-fresh@corpus-100-20-1.txt</v>
      </c>
      <c r="C51" s="5" t="s">
        <v>69</v>
      </c>
      <c r="D51" s="5" t="s">
        <v>28</v>
      </c>
      <c r="E51" s="5">
        <v>100</v>
      </c>
      <c r="F51" s="5">
        <v>100</v>
      </c>
      <c r="G51" s="5">
        <v>22.96</v>
      </c>
      <c r="H51" s="19">
        <v>188650000</v>
      </c>
      <c r="I51" s="5">
        <v>10.000508</v>
      </c>
      <c r="J51" s="1" t="str">
        <f>MID(Table1[[#This Row],[test]], LEN("perfexp-")+1, 9999)</f>
        <v>cfa-pta-ll-share-fresh</v>
      </c>
      <c r="K51" s="1">
        <f>FIND("-p", Table1[[#This Row],[test-allvar]])+LEN("-")</f>
        <v>5</v>
      </c>
      <c r="L51" s="1" t="str">
        <f>MID(Table1[[#This Row],[test-allvar]], Table1[[#This Row],[operation-idx]], LEN("pta"))</f>
        <v>pta</v>
      </c>
      <c r="M51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51" s="1" t="str">
        <f>IFERROR( LEFT(Table1[[#This Row],[sut]], FIND("-", Table1[[#This Row],[sut]])-1), Table1[[#This Row],[sut]])</f>
        <v>cfa</v>
      </c>
      <c r="O51" s="1" t="str">
        <f>IF(Table1[[#This Row],[sut-platform]]="cfa", MID(Table1[[#This Row],[sut]], 5, 2), "~na~")</f>
        <v>ll</v>
      </c>
      <c r="P51" s="1" t="str">
        <f>IF(Table1[[#This Row],[sut-platform]]="cfa", MID(Table1[[#This Row],[sut]], 8, 999), Table1[[#This Row],[sut-cfa-level]])</f>
        <v>share-fresh</v>
      </c>
      <c r="Q51" s="1" t="str">
        <f>IF(Table1[[#This Row],[sut-platform]]="cfa", LEFT(Table1[[#This Row],[suffix-cfa-sharing-alloc]], FIND("-",Table1[[#This Row],[suffix-cfa-sharing-alloc]])-1), "~na~")</f>
        <v>share</v>
      </c>
      <c r="R5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51" s="1" t="str">
        <f>MID(Table1[[#This Row],[corpus]], LEN("corpus-")+1, 999)</f>
        <v>100-20-1.txt</v>
      </c>
      <c r="T51" s="1" t="str">
        <f>LEFT(Table1[[#This Row],[corpus-varsuffix]], FIND(".txt", Table1[[#This Row],[corpus-varsuffix]])-1)</f>
        <v>100-20-1</v>
      </c>
      <c r="U51" s="1">
        <f>INT(LEFT(Table1[[#This Row],[corpus-allvar]], FIND("-", Table1[[#This Row],[corpus-varsuffix]])-1))</f>
        <v>100</v>
      </c>
      <c r="V51" s="1" t="str">
        <f>MID(Table1[[#This Row],[corpus-allvar]], LEN(Table1[[#This Row],[corpus-nstrs]])+2, 999)</f>
        <v>20-1</v>
      </c>
      <c r="W51" s="1">
        <f>INT(LEFT(Table1[[#This Row],[corpus-varsuffix2]], FIND("-", Table1[[#This Row],[corpus-varsuffix2]])-1))</f>
        <v>20</v>
      </c>
      <c r="X51" s="1">
        <f>INT(MID(Table1[[#This Row],[corpus-varsuffix2]], LEN(Table1[[#This Row],[corpus-meanlen]])+2, 999))</f>
        <v>1</v>
      </c>
      <c r="Y51" s="4">
        <f>Table1[[#This Row],[concatDoneActualCount]]/Table1[[#This Row],[execTimeActualSec]]</f>
        <v>18864041.7066813</v>
      </c>
      <c r="Z51" s="4">
        <f>CONVERT(Table1[[#This Row],[execTimeActualSec]]/Table1[[#This Row],[concatDoneActualCount]], "s", "ns")</f>
        <v>53.010909090909095</v>
      </c>
    </row>
    <row r="52" spans="1:26" x14ac:dyDescent="0.25">
      <c r="A52" s="1" t="s">
        <v>93</v>
      </c>
      <c r="B52" s="1" t="str">
        <f>Table1[[#This Row],[test]]&amp;"@"&amp;Table1[[#This Row],[corpus]]</f>
        <v>perfexp-cfa-pta-ll-share-fresh@corpus-100-200-1.txt</v>
      </c>
      <c r="C52" s="5" t="s">
        <v>69</v>
      </c>
      <c r="D52" s="5" t="s">
        <v>45</v>
      </c>
      <c r="E52" s="5">
        <v>100</v>
      </c>
      <c r="F52" s="5">
        <v>100</v>
      </c>
      <c r="G52" s="5">
        <v>177.28</v>
      </c>
      <c r="H52" s="19">
        <v>129210000</v>
      </c>
      <c r="I52" s="5">
        <v>10.000194</v>
      </c>
      <c r="J52" s="1" t="str">
        <f>MID(Table1[[#This Row],[test]], LEN("perfexp-")+1, 9999)</f>
        <v>cfa-pta-ll-share-fresh</v>
      </c>
      <c r="K52" s="1">
        <f>FIND("-p", Table1[[#This Row],[test-allvar]])+LEN("-")</f>
        <v>5</v>
      </c>
      <c r="L52" s="1" t="str">
        <f>MID(Table1[[#This Row],[test-allvar]], Table1[[#This Row],[operation-idx]], LEN("pta"))</f>
        <v>pta</v>
      </c>
      <c r="M52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52" s="1" t="str">
        <f>IFERROR( LEFT(Table1[[#This Row],[sut]], FIND("-", Table1[[#This Row],[sut]])-1), Table1[[#This Row],[sut]])</f>
        <v>cfa</v>
      </c>
      <c r="O52" s="1" t="str">
        <f>IF(Table1[[#This Row],[sut-platform]]="cfa", MID(Table1[[#This Row],[sut]], 5, 2), "~na~")</f>
        <v>ll</v>
      </c>
      <c r="P52" s="1" t="str">
        <f>IF(Table1[[#This Row],[sut-platform]]="cfa", MID(Table1[[#This Row],[sut]], 8, 999), Table1[[#This Row],[sut-cfa-level]])</f>
        <v>share-fresh</v>
      </c>
      <c r="Q52" s="1" t="str">
        <f>IF(Table1[[#This Row],[sut-platform]]="cfa", LEFT(Table1[[#This Row],[suffix-cfa-sharing-alloc]], FIND("-",Table1[[#This Row],[suffix-cfa-sharing-alloc]])-1), "~na~")</f>
        <v>share</v>
      </c>
      <c r="R5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52" s="1" t="str">
        <f>MID(Table1[[#This Row],[corpus]], LEN("corpus-")+1, 999)</f>
        <v>100-200-1.txt</v>
      </c>
      <c r="T52" s="1" t="str">
        <f>LEFT(Table1[[#This Row],[corpus-varsuffix]], FIND(".txt", Table1[[#This Row],[corpus-varsuffix]])-1)</f>
        <v>100-200-1</v>
      </c>
      <c r="U52" s="1">
        <f>INT(LEFT(Table1[[#This Row],[corpus-allvar]], FIND("-", Table1[[#This Row],[corpus-varsuffix]])-1))</f>
        <v>100</v>
      </c>
      <c r="V52" s="1" t="str">
        <f>MID(Table1[[#This Row],[corpus-allvar]], LEN(Table1[[#This Row],[corpus-nstrs]])+2, 999)</f>
        <v>200-1</v>
      </c>
      <c r="W52" s="1">
        <f>INT(LEFT(Table1[[#This Row],[corpus-varsuffix2]], FIND("-", Table1[[#This Row],[corpus-varsuffix2]])-1))</f>
        <v>200</v>
      </c>
      <c r="X52" s="1">
        <f>INT(MID(Table1[[#This Row],[corpus-varsuffix2]], LEN(Table1[[#This Row],[corpus-meanlen]])+2, 999))</f>
        <v>1</v>
      </c>
      <c r="Y52" s="4">
        <f>Table1[[#This Row],[concatDoneActualCount]]/Table1[[#This Row],[execTimeActualSec]]</f>
        <v>12920749.337462852</v>
      </c>
      <c r="Z52" s="4">
        <f>CONVERT(Table1[[#This Row],[execTimeActualSec]]/Table1[[#This Row],[concatDoneActualCount]], "s", "ns")</f>
        <v>77.394892036220114</v>
      </c>
    </row>
    <row r="53" spans="1:26" x14ac:dyDescent="0.25">
      <c r="A53" s="1" t="s">
        <v>93</v>
      </c>
      <c r="B53" s="1" t="str">
        <f>Table1[[#This Row],[test]]&amp;"@"&amp;Table1[[#This Row],[corpus]]</f>
        <v>perfexp-cfa-pta-ll-share-fresh@corpus-100-5-1.txt</v>
      </c>
      <c r="C53" s="5" t="s">
        <v>69</v>
      </c>
      <c r="D53" s="5" t="s">
        <v>29</v>
      </c>
      <c r="E53" s="5">
        <v>100</v>
      </c>
      <c r="F53" s="5">
        <v>100</v>
      </c>
      <c r="G53" s="5">
        <v>5.27</v>
      </c>
      <c r="H53" s="19">
        <v>196020000</v>
      </c>
      <c r="I53" s="5">
        <v>10.000090999999999</v>
      </c>
      <c r="J53" s="1" t="str">
        <f>MID(Table1[[#This Row],[test]], LEN("perfexp-")+1, 9999)</f>
        <v>cfa-pta-ll-share-fresh</v>
      </c>
      <c r="K53" s="1">
        <f>FIND("-p", Table1[[#This Row],[test-allvar]])+LEN("-")</f>
        <v>5</v>
      </c>
      <c r="L53" s="1" t="str">
        <f>MID(Table1[[#This Row],[test-allvar]], Table1[[#This Row],[operation-idx]], LEN("pta"))</f>
        <v>pta</v>
      </c>
      <c r="M53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53" s="1" t="str">
        <f>IFERROR( LEFT(Table1[[#This Row],[sut]], FIND("-", Table1[[#This Row],[sut]])-1), Table1[[#This Row],[sut]])</f>
        <v>cfa</v>
      </c>
      <c r="O53" s="1" t="str">
        <f>IF(Table1[[#This Row],[sut-platform]]="cfa", MID(Table1[[#This Row],[sut]], 5, 2), "~na~")</f>
        <v>ll</v>
      </c>
      <c r="P53" s="1" t="str">
        <f>IF(Table1[[#This Row],[sut-platform]]="cfa", MID(Table1[[#This Row],[sut]], 8, 999), Table1[[#This Row],[sut-cfa-level]])</f>
        <v>share-fresh</v>
      </c>
      <c r="Q53" s="1" t="str">
        <f>IF(Table1[[#This Row],[sut-platform]]="cfa", LEFT(Table1[[#This Row],[suffix-cfa-sharing-alloc]], FIND("-",Table1[[#This Row],[suffix-cfa-sharing-alloc]])-1), "~na~")</f>
        <v>share</v>
      </c>
      <c r="R5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53" s="1" t="str">
        <f>MID(Table1[[#This Row],[corpus]], LEN("corpus-")+1, 999)</f>
        <v>100-5-1.txt</v>
      </c>
      <c r="T53" s="1" t="str">
        <f>LEFT(Table1[[#This Row],[corpus-varsuffix]], FIND(".txt", Table1[[#This Row],[corpus-varsuffix]])-1)</f>
        <v>100-5-1</v>
      </c>
      <c r="U53" s="1">
        <f>INT(LEFT(Table1[[#This Row],[corpus-allvar]], FIND("-", Table1[[#This Row],[corpus-varsuffix]])-1))</f>
        <v>100</v>
      </c>
      <c r="V53" s="1" t="str">
        <f>MID(Table1[[#This Row],[corpus-allvar]], LEN(Table1[[#This Row],[corpus-nstrs]])+2, 999)</f>
        <v>5-1</v>
      </c>
      <c r="W53" s="1">
        <f>INT(LEFT(Table1[[#This Row],[corpus-varsuffix2]], FIND("-", Table1[[#This Row],[corpus-varsuffix2]])-1))</f>
        <v>5</v>
      </c>
      <c r="X53" s="1">
        <f>INT(MID(Table1[[#This Row],[corpus-varsuffix2]], LEN(Table1[[#This Row],[corpus-meanlen]])+2, 999))</f>
        <v>1</v>
      </c>
      <c r="Y53" s="4">
        <f>Table1[[#This Row],[concatDoneActualCount]]/Table1[[#This Row],[execTimeActualSec]]</f>
        <v>19601821.623423226</v>
      </c>
      <c r="Z53" s="4">
        <f>CONVERT(Table1[[#This Row],[execTimeActualSec]]/Table1[[#This Row],[concatDoneActualCount]], "s", "ns")</f>
        <v>51.015666768697066</v>
      </c>
    </row>
    <row r="54" spans="1:26" x14ac:dyDescent="0.25">
      <c r="A54" s="1" t="s">
        <v>93</v>
      </c>
      <c r="B54" s="1" t="str">
        <f>Table1[[#This Row],[test]]&amp;"@"&amp;Table1[[#This Row],[corpus]]</f>
        <v>perfexp-cfa-pta-ll-share-fresh@corpus-100-50-1.txt</v>
      </c>
      <c r="C54" s="5" t="s">
        <v>69</v>
      </c>
      <c r="D54" s="5" t="s">
        <v>44</v>
      </c>
      <c r="E54" s="5">
        <v>100</v>
      </c>
      <c r="F54" s="5">
        <v>100</v>
      </c>
      <c r="G54" s="5">
        <v>43.32</v>
      </c>
      <c r="H54" s="19">
        <v>176760000</v>
      </c>
      <c r="I54" s="5">
        <v>10.000491</v>
      </c>
      <c r="J54" s="1" t="str">
        <f>MID(Table1[[#This Row],[test]], LEN("perfexp-")+1, 9999)</f>
        <v>cfa-pta-ll-share-fresh</v>
      </c>
      <c r="K54" s="1">
        <f>FIND("-p", Table1[[#This Row],[test-allvar]])+LEN("-")</f>
        <v>5</v>
      </c>
      <c r="L54" s="1" t="str">
        <f>MID(Table1[[#This Row],[test-allvar]], Table1[[#This Row],[operation-idx]], LEN("pta"))</f>
        <v>pta</v>
      </c>
      <c r="M54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54" s="1" t="str">
        <f>IFERROR( LEFT(Table1[[#This Row],[sut]], FIND("-", Table1[[#This Row],[sut]])-1), Table1[[#This Row],[sut]])</f>
        <v>cfa</v>
      </c>
      <c r="O54" s="1" t="str">
        <f>IF(Table1[[#This Row],[sut-platform]]="cfa", MID(Table1[[#This Row],[sut]], 5, 2), "~na~")</f>
        <v>ll</v>
      </c>
      <c r="P54" s="1" t="str">
        <f>IF(Table1[[#This Row],[sut-platform]]="cfa", MID(Table1[[#This Row],[sut]], 8, 999), Table1[[#This Row],[sut-cfa-level]])</f>
        <v>share-fresh</v>
      </c>
      <c r="Q54" s="1" t="str">
        <f>IF(Table1[[#This Row],[sut-platform]]="cfa", LEFT(Table1[[#This Row],[suffix-cfa-sharing-alloc]], FIND("-",Table1[[#This Row],[suffix-cfa-sharing-alloc]])-1), "~na~")</f>
        <v>share</v>
      </c>
      <c r="R5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54" s="1" t="str">
        <f>MID(Table1[[#This Row],[corpus]], LEN("corpus-")+1, 999)</f>
        <v>100-50-1.txt</v>
      </c>
      <c r="T54" s="1" t="str">
        <f>LEFT(Table1[[#This Row],[corpus-varsuffix]], FIND(".txt", Table1[[#This Row],[corpus-varsuffix]])-1)</f>
        <v>100-50-1</v>
      </c>
      <c r="U54" s="1">
        <f>INT(LEFT(Table1[[#This Row],[corpus-allvar]], FIND("-", Table1[[#This Row],[corpus-varsuffix]])-1))</f>
        <v>100</v>
      </c>
      <c r="V54" s="1" t="str">
        <f>MID(Table1[[#This Row],[corpus-allvar]], LEN(Table1[[#This Row],[corpus-nstrs]])+2, 999)</f>
        <v>50-1</v>
      </c>
      <c r="W54" s="1">
        <f>INT(LEFT(Table1[[#This Row],[corpus-varsuffix2]], FIND("-", Table1[[#This Row],[corpus-varsuffix2]])-1))</f>
        <v>50</v>
      </c>
      <c r="X54" s="1">
        <f>INT(MID(Table1[[#This Row],[corpus-varsuffix2]], LEN(Table1[[#This Row],[corpus-meanlen]])+2, 999))</f>
        <v>1</v>
      </c>
      <c r="Y54" s="4">
        <f>Table1[[#This Row],[concatDoneActualCount]]/Table1[[#This Row],[execTimeActualSec]]</f>
        <v>17675132.151011385</v>
      </c>
      <c r="Z54" s="4">
        <f>CONVERT(Table1[[#This Row],[execTimeActualSec]]/Table1[[#This Row],[concatDoneActualCount]], "s", "ns")</f>
        <v>56.576663272233539</v>
      </c>
    </row>
    <row r="55" spans="1:26" x14ac:dyDescent="0.25">
      <c r="A55" s="1" t="s">
        <v>93</v>
      </c>
      <c r="B55" s="1" t="str">
        <f>Table1[[#This Row],[test]]&amp;"@"&amp;Table1[[#This Row],[corpus]]</f>
        <v>perfexp-cfa-pta-ll-share-fresh@corpus-100-500-1.txt</v>
      </c>
      <c r="C55" s="5" t="s">
        <v>69</v>
      </c>
      <c r="D55" s="5" t="s">
        <v>46</v>
      </c>
      <c r="E55" s="5">
        <v>100</v>
      </c>
      <c r="F55" s="5">
        <v>100</v>
      </c>
      <c r="G55" s="5">
        <v>557.26</v>
      </c>
      <c r="H55" s="19">
        <v>90320000</v>
      </c>
      <c r="I55" s="5">
        <v>10.000081</v>
      </c>
      <c r="J55" s="1" t="str">
        <f>MID(Table1[[#This Row],[test]], LEN("perfexp-")+1, 9999)</f>
        <v>cfa-pta-ll-share-fresh</v>
      </c>
      <c r="K55" s="1">
        <f>FIND("-p", Table1[[#This Row],[test-allvar]])+LEN("-")</f>
        <v>5</v>
      </c>
      <c r="L55" s="1" t="str">
        <f>MID(Table1[[#This Row],[test-allvar]], Table1[[#This Row],[operation-idx]], LEN("pta"))</f>
        <v>pta</v>
      </c>
      <c r="M55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55" s="1" t="str">
        <f>IFERROR( LEFT(Table1[[#This Row],[sut]], FIND("-", Table1[[#This Row],[sut]])-1), Table1[[#This Row],[sut]])</f>
        <v>cfa</v>
      </c>
      <c r="O55" s="1" t="str">
        <f>IF(Table1[[#This Row],[sut-platform]]="cfa", MID(Table1[[#This Row],[sut]], 5, 2), "~na~")</f>
        <v>ll</v>
      </c>
      <c r="P55" s="1" t="str">
        <f>IF(Table1[[#This Row],[sut-platform]]="cfa", MID(Table1[[#This Row],[sut]], 8, 999), Table1[[#This Row],[sut-cfa-level]])</f>
        <v>share-fresh</v>
      </c>
      <c r="Q55" s="1" t="str">
        <f>IF(Table1[[#This Row],[sut-platform]]="cfa", LEFT(Table1[[#This Row],[suffix-cfa-sharing-alloc]], FIND("-",Table1[[#This Row],[suffix-cfa-sharing-alloc]])-1), "~na~")</f>
        <v>share</v>
      </c>
      <c r="R5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55" s="1" t="str">
        <f>MID(Table1[[#This Row],[corpus]], LEN("corpus-")+1, 999)</f>
        <v>100-500-1.txt</v>
      </c>
      <c r="T55" s="1" t="str">
        <f>LEFT(Table1[[#This Row],[corpus-varsuffix]], FIND(".txt", Table1[[#This Row],[corpus-varsuffix]])-1)</f>
        <v>100-500-1</v>
      </c>
      <c r="U55" s="1">
        <f>INT(LEFT(Table1[[#This Row],[corpus-allvar]], FIND("-", Table1[[#This Row],[corpus-varsuffix]])-1))</f>
        <v>100</v>
      </c>
      <c r="V55" s="1" t="str">
        <f>MID(Table1[[#This Row],[corpus-allvar]], LEN(Table1[[#This Row],[corpus-nstrs]])+2, 999)</f>
        <v>500-1</v>
      </c>
      <c r="W55" s="1">
        <f>INT(LEFT(Table1[[#This Row],[corpus-varsuffix2]], FIND("-", Table1[[#This Row],[corpus-varsuffix2]])-1))</f>
        <v>500</v>
      </c>
      <c r="X55" s="1">
        <f>INT(MID(Table1[[#This Row],[corpus-varsuffix2]], LEN(Table1[[#This Row],[corpus-meanlen]])+2, 999))</f>
        <v>1</v>
      </c>
      <c r="Y55" s="4">
        <f>Table1[[#This Row],[concatDoneActualCount]]/Table1[[#This Row],[execTimeActualSec]]</f>
        <v>9031926.8413925841</v>
      </c>
      <c r="Z55" s="4">
        <f>CONVERT(Table1[[#This Row],[execTimeActualSec]]/Table1[[#This Row],[concatDoneActualCount]], "s", "ns")</f>
        <v>110.7183458813109</v>
      </c>
    </row>
    <row r="56" spans="1:26" x14ac:dyDescent="0.25">
      <c r="A56" s="1" t="s">
        <v>93</v>
      </c>
      <c r="B56" s="1" t="str">
        <f>Table1[[#This Row],[test]]&amp;"@"&amp;Table1[[#This Row],[corpus]]</f>
        <v>perfexp-cfa-pta-ll-noshare-reuse@corpus-100-1-1.txt</v>
      </c>
      <c r="C56" s="5" t="s">
        <v>70</v>
      </c>
      <c r="D56" s="5" t="s">
        <v>25</v>
      </c>
      <c r="E56" s="5">
        <v>100</v>
      </c>
      <c r="F56" s="5">
        <v>100</v>
      </c>
      <c r="G56" s="5">
        <v>1</v>
      </c>
      <c r="H56" s="19">
        <v>149590000</v>
      </c>
      <c r="I56" s="5">
        <v>10.000607</v>
      </c>
      <c r="J56" s="1" t="str">
        <f>MID(Table1[[#This Row],[test]], LEN("perfexp-")+1, 9999)</f>
        <v>cfa-pta-ll-noshare-reuse</v>
      </c>
      <c r="K56" s="1">
        <f>FIND("-p", Table1[[#This Row],[test-allvar]])+LEN("-")</f>
        <v>5</v>
      </c>
      <c r="L56" s="1" t="str">
        <f>MID(Table1[[#This Row],[test-allvar]], Table1[[#This Row],[operation-idx]], LEN("pta"))</f>
        <v>pta</v>
      </c>
      <c r="M56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56" s="1" t="str">
        <f>IFERROR( LEFT(Table1[[#This Row],[sut]], FIND("-", Table1[[#This Row],[sut]])-1), Table1[[#This Row],[sut]])</f>
        <v>cfa</v>
      </c>
      <c r="O56" s="1" t="str">
        <f>IF(Table1[[#This Row],[sut-platform]]="cfa", MID(Table1[[#This Row],[sut]], 5, 2), "~na~")</f>
        <v>ll</v>
      </c>
      <c r="P56" s="1" t="str">
        <f>IF(Table1[[#This Row],[sut-platform]]="cfa", MID(Table1[[#This Row],[sut]], 8, 999), Table1[[#This Row],[sut-cfa-level]])</f>
        <v>noshare-reuse</v>
      </c>
      <c r="Q56" s="1" t="str">
        <f>IF(Table1[[#This Row],[sut-platform]]="cfa", LEFT(Table1[[#This Row],[suffix-cfa-sharing-alloc]], FIND("-",Table1[[#This Row],[suffix-cfa-sharing-alloc]])-1), "~na~")</f>
        <v>noshare</v>
      </c>
      <c r="R5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56" s="1" t="str">
        <f>MID(Table1[[#This Row],[corpus]], LEN("corpus-")+1, 999)</f>
        <v>100-1-1.txt</v>
      </c>
      <c r="T56" s="1" t="str">
        <f>LEFT(Table1[[#This Row],[corpus-varsuffix]], FIND(".txt", Table1[[#This Row],[corpus-varsuffix]])-1)</f>
        <v>100-1-1</v>
      </c>
      <c r="U56" s="1">
        <f>INT(LEFT(Table1[[#This Row],[corpus-allvar]], FIND("-", Table1[[#This Row],[corpus-varsuffix]])-1))</f>
        <v>100</v>
      </c>
      <c r="V56" s="1" t="str">
        <f>MID(Table1[[#This Row],[corpus-allvar]], LEN(Table1[[#This Row],[corpus-nstrs]])+2, 999)</f>
        <v>1-1</v>
      </c>
      <c r="W56" s="1">
        <f>INT(LEFT(Table1[[#This Row],[corpus-varsuffix2]], FIND("-", Table1[[#This Row],[corpus-varsuffix2]])-1))</f>
        <v>1</v>
      </c>
      <c r="X56" s="1">
        <f>INT(MID(Table1[[#This Row],[corpus-varsuffix2]], LEN(Table1[[#This Row],[corpus-meanlen]])+2, 999))</f>
        <v>1</v>
      </c>
      <c r="Y56" s="4">
        <f>Table1[[#This Row],[concatDoneActualCount]]/Table1[[#This Row],[execTimeActualSec]]</f>
        <v>14958092.04381294</v>
      </c>
      <c r="Z56" s="4">
        <f>CONVERT(Table1[[#This Row],[execTimeActualSec]]/Table1[[#This Row],[concatDoneActualCount]], "s", "ns")</f>
        <v>66.853446085968315</v>
      </c>
    </row>
    <row r="57" spans="1:26" x14ac:dyDescent="0.25">
      <c r="A57" s="1" t="s">
        <v>93</v>
      </c>
      <c r="B57" s="1" t="str">
        <f>Table1[[#This Row],[test]]&amp;"@"&amp;Table1[[#This Row],[corpus]]</f>
        <v>perfexp-cfa-pta-ll-noshare-reuse@corpus-100-10-1.txt</v>
      </c>
      <c r="C57" s="5" t="s">
        <v>70</v>
      </c>
      <c r="D57" s="5" t="s">
        <v>26</v>
      </c>
      <c r="E57" s="5">
        <v>100</v>
      </c>
      <c r="F57" s="5">
        <v>100</v>
      </c>
      <c r="G57" s="5">
        <v>9.5</v>
      </c>
      <c r="H57" s="19">
        <v>109750000</v>
      </c>
      <c r="I57" s="5">
        <v>10.000005</v>
      </c>
      <c r="J57" s="1" t="str">
        <f>MID(Table1[[#This Row],[test]], LEN("perfexp-")+1, 9999)</f>
        <v>cfa-pta-ll-noshare-reuse</v>
      </c>
      <c r="K57" s="1">
        <f>FIND("-p", Table1[[#This Row],[test-allvar]])+LEN("-")</f>
        <v>5</v>
      </c>
      <c r="L57" s="1" t="str">
        <f>MID(Table1[[#This Row],[test-allvar]], Table1[[#This Row],[operation-idx]], LEN("pta"))</f>
        <v>pta</v>
      </c>
      <c r="M57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57" s="1" t="str">
        <f>IFERROR( LEFT(Table1[[#This Row],[sut]], FIND("-", Table1[[#This Row],[sut]])-1), Table1[[#This Row],[sut]])</f>
        <v>cfa</v>
      </c>
      <c r="O57" s="1" t="str">
        <f>IF(Table1[[#This Row],[sut-platform]]="cfa", MID(Table1[[#This Row],[sut]], 5, 2), "~na~")</f>
        <v>ll</v>
      </c>
      <c r="P57" s="1" t="str">
        <f>IF(Table1[[#This Row],[sut-platform]]="cfa", MID(Table1[[#This Row],[sut]], 8, 999), Table1[[#This Row],[sut-cfa-level]])</f>
        <v>noshare-reuse</v>
      </c>
      <c r="Q57" s="1" t="str">
        <f>IF(Table1[[#This Row],[sut-platform]]="cfa", LEFT(Table1[[#This Row],[suffix-cfa-sharing-alloc]], FIND("-",Table1[[#This Row],[suffix-cfa-sharing-alloc]])-1), "~na~")</f>
        <v>noshare</v>
      </c>
      <c r="R5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57" s="1" t="str">
        <f>MID(Table1[[#This Row],[corpus]], LEN("corpus-")+1, 999)</f>
        <v>100-10-1.txt</v>
      </c>
      <c r="T57" s="1" t="str">
        <f>LEFT(Table1[[#This Row],[corpus-varsuffix]], FIND(".txt", Table1[[#This Row],[corpus-varsuffix]])-1)</f>
        <v>100-10-1</v>
      </c>
      <c r="U57" s="1">
        <f>INT(LEFT(Table1[[#This Row],[corpus-allvar]], FIND("-", Table1[[#This Row],[corpus-varsuffix]])-1))</f>
        <v>100</v>
      </c>
      <c r="V57" s="1" t="str">
        <f>MID(Table1[[#This Row],[corpus-allvar]], LEN(Table1[[#This Row],[corpus-nstrs]])+2, 999)</f>
        <v>10-1</v>
      </c>
      <c r="W57" s="1">
        <f>INT(LEFT(Table1[[#This Row],[corpus-varsuffix2]], FIND("-", Table1[[#This Row],[corpus-varsuffix2]])-1))</f>
        <v>10</v>
      </c>
      <c r="X57" s="1">
        <f>INT(MID(Table1[[#This Row],[corpus-varsuffix2]], LEN(Table1[[#This Row],[corpus-meanlen]])+2, 999))</f>
        <v>1</v>
      </c>
      <c r="Y57" s="4">
        <f>Table1[[#This Row],[concatDoneActualCount]]/Table1[[#This Row],[execTimeActualSec]]</f>
        <v>10974994.512502745</v>
      </c>
      <c r="Z57" s="4">
        <f>CONVERT(Table1[[#This Row],[execTimeActualSec]]/Table1[[#This Row],[concatDoneActualCount]], "s", "ns")</f>
        <v>91.116218678815486</v>
      </c>
    </row>
    <row r="58" spans="1:26" x14ac:dyDescent="0.25">
      <c r="A58" s="1" t="s">
        <v>93</v>
      </c>
      <c r="B58" s="1" t="str">
        <f>Table1[[#This Row],[test]]&amp;"@"&amp;Table1[[#This Row],[corpus]]</f>
        <v>perfexp-cfa-pta-ll-noshare-reuse@corpus-100-100-1.txt</v>
      </c>
      <c r="C58" s="5" t="s">
        <v>70</v>
      </c>
      <c r="D58" s="5" t="s">
        <v>43</v>
      </c>
      <c r="E58" s="5">
        <v>100</v>
      </c>
      <c r="F58" s="5">
        <v>100</v>
      </c>
      <c r="G58" s="5">
        <v>106.37</v>
      </c>
      <c r="H58" s="19">
        <v>17360000</v>
      </c>
      <c r="I58" s="5">
        <v>10.003413</v>
      </c>
      <c r="J58" s="1" t="str">
        <f>MID(Table1[[#This Row],[test]], LEN("perfexp-")+1, 9999)</f>
        <v>cfa-pta-ll-noshare-reuse</v>
      </c>
      <c r="K58" s="1">
        <f>FIND("-p", Table1[[#This Row],[test-allvar]])+LEN("-")</f>
        <v>5</v>
      </c>
      <c r="L58" s="1" t="str">
        <f>MID(Table1[[#This Row],[test-allvar]], Table1[[#This Row],[operation-idx]], LEN("pta"))</f>
        <v>pta</v>
      </c>
      <c r="M58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58" s="1" t="str">
        <f>IFERROR( LEFT(Table1[[#This Row],[sut]], FIND("-", Table1[[#This Row],[sut]])-1), Table1[[#This Row],[sut]])</f>
        <v>cfa</v>
      </c>
      <c r="O58" s="1" t="str">
        <f>IF(Table1[[#This Row],[sut-platform]]="cfa", MID(Table1[[#This Row],[sut]], 5, 2), "~na~")</f>
        <v>ll</v>
      </c>
      <c r="P58" s="1" t="str">
        <f>IF(Table1[[#This Row],[sut-platform]]="cfa", MID(Table1[[#This Row],[sut]], 8, 999), Table1[[#This Row],[sut-cfa-level]])</f>
        <v>noshare-reuse</v>
      </c>
      <c r="Q58" s="1" t="str">
        <f>IF(Table1[[#This Row],[sut-platform]]="cfa", LEFT(Table1[[#This Row],[suffix-cfa-sharing-alloc]], FIND("-",Table1[[#This Row],[suffix-cfa-sharing-alloc]])-1), "~na~")</f>
        <v>noshare</v>
      </c>
      <c r="R5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58" s="1" t="str">
        <f>MID(Table1[[#This Row],[corpus]], LEN("corpus-")+1, 999)</f>
        <v>100-100-1.txt</v>
      </c>
      <c r="T58" s="1" t="str">
        <f>LEFT(Table1[[#This Row],[corpus-varsuffix]], FIND(".txt", Table1[[#This Row],[corpus-varsuffix]])-1)</f>
        <v>100-100-1</v>
      </c>
      <c r="U58" s="1">
        <f>INT(LEFT(Table1[[#This Row],[corpus-allvar]], FIND("-", Table1[[#This Row],[corpus-varsuffix]])-1))</f>
        <v>100</v>
      </c>
      <c r="V58" s="1" t="str">
        <f>MID(Table1[[#This Row],[corpus-allvar]], LEN(Table1[[#This Row],[corpus-nstrs]])+2, 999)</f>
        <v>100-1</v>
      </c>
      <c r="W58" s="1">
        <f>INT(LEFT(Table1[[#This Row],[corpus-varsuffix2]], FIND("-", Table1[[#This Row],[corpus-varsuffix2]])-1))</f>
        <v>100</v>
      </c>
      <c r="X58" s="1">
        <f>INT(MID(Table1[[#This Row],[corpus-varsuffix2]], LEN(Table1[[#This Row],[corpus-meanlen]])+2, 999))</f>
        <v>1</v>
      </c>
      <c r="Y58" s="4">
        <f>Table1[[#This Row],[concatDoneActualCount]]/Table1[[#This Row],[execTimeActualSec]]</f>
        <v>1735407.7053501639</v>
      </c>
      <c r="Z58" s="4">
        <f>CONVERT(Table1[[#This Row],[execTimeActualSec]]/Table1[[#This Row],[concatDoneActualCount]], "s", "ns")</f>
        <v>576.23346774193544</v>
      </c>
    </row>
    <row r="59" spans="1:26" x14ac:dyDescent="0.25">
      <c r="A59" s="1" t="s">
        <v>93</v>
      </c>
      <c r="B59" s="1" t="str">
        <f>Table1[[#This Row],[test]]&amp;"@"&amp;Table1[[#This Row],[corpus]]</f>
        <v>perfexp-cfa-pta-ll-noshare-reuse@corpus-100-2-1.txt</v>
      </c>
      <c r="C59" s="5" t="s">
        <v>70</v>
      </c>
      <c r="D59" s="5" t="s">
        <v>27</v>
      </c>
      <c r="E59" s="5">
        <v>100</v>
      </c>
      <c r="F59" s="5">
        <v>100</v>
      </c>
      <c r="G59" s="5">
        <v>2.0299999999999998</v>
      </c>
      <c r="H59" s="19">
        <v>139960000</v>
      </c>
      <c r="I59" s="5">
        <v>10.000228</v>
      </c>
      <c r="J59" s="1" t="str">
        <f>MID(Table1[[#This Row],[test]], LEN("perfexp-")+1, 9999)</f>
        <v>cfa-pta-ll-noshare-reuse</v>
      </c>
      <c r="K59" s="1">
        <f>FIND("-p", Table1[[#This Row],[test-allvar]])+LEN("-")</f>
        <v>5</v>
      </c>
      <c r="L59" s="1" t="str">
        <f>MID(Table1[[#This Row],[test-allvar]], Table1[[#This Row],[operation-idx]], LEN("pta"))</f>
        <v>pta</v>
      </c>
      <c r="M59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59" s="1" t="str">
        <f>IFERROR( LEFT(Table1[[#This Row],[sut]], FIND("-", Table1[[#This Row],[sut]])-1), Table1[[#This Row],[sut]])</f>
        <v>cfa</v>
      </c>
      <c r="O59" s="1" t="str">
        <f>IF(Table1[[#This Row],[sut-platform]]="cfa", MID(Table1[[#This Row],[sut]], 5, 2), "~na~")</f>
        <v>ll</v>
      </c>
      <c r="P59" s="1" t="str">
        <f>IF(Table1[[#This Row],[sut-platform]]="cfa", MID(Table1[[#This Row],[sut]], 8, 999), Table1[[#This Row],[sut-cfa-level]])</f>
        <v>noshare-reuse</v>
      </c>
      <c r="Q59" s="1" t="str">
        <f>IF(Table1[[#This Row],[sut-platform]]="cfa", LEFT(Table1[[#This Row],[suffix-cfa-sharing-alloc]], FIND("-",Table1[[#This Row],[suffix-cfa-sharing-alloc]])-1), "~na~")</f>
        <v>noshare</v>
      </c>
      <c r="R5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59" s="1" t="str">
        <f>MID(Table1[[#This Row],[corpus]], LEN("corpus-")+1, 999)</f>
        <v>100-2-1.txt</v>
      </c>
      <c r="T59" s="1" t="str">
        <f>LEFT(Table1[[#This Row],[corpus-varsuffix]], FIND(".txt", Table1[[#This Row],[corpus-varsuffix]])-1)</f>
        <v>100-2-1</v>
      </c>
      <c r="U59" s="1">
        <f>INT(LEFT(Table1[[#This Row],[corpus-allvar]], FIND("-", Table1[[#This Row],[corpus-varsuffix]])-1))</f>
        <v>100</v>
      </c>
      <c r="V59" s="1" t="str">
        <f>MID(Table1[[#This Row],[corpus-allvar]], LEN(Table1[[#This Row],[corpus-nstrs]])+2, 999)</f>
        <v>2-1</v>
      </c>
      <c r="W59" s="1">
        <f>INT(LEFT(Table1[[#This Row],[corpus-varsuffix2]], FIND("-", Table1[[#This Row],[corpus-varsuffix2]])-1))</f>
        <v>2</v>
      </c>
      <c r="X59" s="1">
        <f>INT(MID(Table1[[#This Row],[corpus-varsuffix2]], LEN(Table1[[#This Row],[corpus-meanlen]])+2, 999))</f>
        <v>1</v>
      </c>
      <c r="Y59" s="4">
        <f>Table1[[#This Row],[concatDoneActualCount]]/Table1[[#This Row],[execTimeActualSec]]</f>
        <v>13995680.898475515</v>
      </c>
      <c r="Z59" s="4">
        <f>CONVERT(Table1[[#This Row],[execTimeActualSec]]/Table1[[#This Row],[concatDoneActualCount]], "s", "ns")</f>
        <v>71.45061446127464</v>
      </c>
    </row>
    <row r="60" spans="1:26" x14ac:dyDescent="0.25">
      <c r="A60" s="1" t="s">
        <v>93</v>
      </c>
      <c r="B60" s="1" t="str">
        <f>Table1[[#This Row],[test]]&amp;"@"&amp;Table1[[#This Row],[corpus]]</f>
        <v>perfexp-cfa-pta-ll-noshare-reuse@corpus-100-20-1.txt</v>
      </c>
      <c r="C60" s="5" t="s">
        <v>70</v>
      </c>
      <c r="D60" s="5" t="s">
        <v>28</v>
      </c>
      <c r="E60" s="5">
        <v>100</v>
      </c>
      <c r="F60" s="5">
        <v>100</v>
      </c>
      <c r="G60" s="5">
        <v>22.96</v>
      </c>
      <c r="H60" s="19">
        <v>74360000</v>
      </c>
      <c r="I60" s="5">
        <v>10.000214</v>
      </c>
      <c r="J60" s="1" t="str">
        <f>MID(Table1[[#This Row],[test]], LEN("perfexp-")+1, 9999)</f>
        <v>cfa-pta-ll-noshare-reuse</v>
      </c>
      <c r="K60" s="1">
        <f>FIND("-p", Table1[[#This Row],[test-allvar]])+LEN("-")</f>
        <v>5</v>
      </c>
      <c r="L60" s="1" t="str">
        <f>MID(Table1[[#This Row],[test-allvar]], Table1[[#This Row],[operation-idx]], LEN("pta"))</f>
        <v>pta</v>
      </c>
      <c r="M60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60" s="1" t="str">
        <f>IFERROR( LEFT(Table1[[#This Row],[sut]], FIND("-", Table1[[#This Row],[sut]])-1), Table1[[#This Row],[sut]])</f>
        <v>cfa</v>
      </c>
      <c r="O60" s="1" t="str">
        <f>IF(Table1[[#This Row],[sut-platform]]="cfa", MID(Table1[[#This Row],[sut]], 5, 2), "~na~")</f>
        <v>ll</v>
      </c>
      <c r="P60" s="1" t="str">
        <f>IF(Table1[[#This Row],[sut-platform]]="cfa", MID(Table1[[#This Row],[sut]], 8, 999), Table1[[#This Row],[sut-cfa-level]])</f>
        <v>noshare-reuse</v>
      </c>
      <c r="Q60" s="1" t="str">
        <f>IF(Table1[[#This Row],[sut-platform]]="cfa", LEFT(Table1[[#This Row],[suffix-cfa-sharing-alloc]], FIND("-",Table1[[#This Row],[suffix-cfa-sharing-alloc]])-1), "~na~")</f>
        <v>noshare</v>
      </c>
      <c r="R6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60" s="1" t="str">
        <f>MID(Table1[[#This Row],[corpus]], LEN("corpus-")+1, 999)</f>
        <v>100-20-1.txt</v>
      </c>
      <c r="T60" s="1" t="str">
        <f>LEFT(Table1[[#This Row],[corpus-varsuffix]], FIND(".txt", Table1[[#This Row],[corpus-varsuffix]])-1)</f>
        <v>100-20-1</v>
      </c>
      <c r="U60" s="1">
        <f>INT(LEFT(Table1[[#This Row],[corpus-allvar]], FIND("-", Table1[[#This Row],[corpus-varsuffix]])-1))</f>
        <v>100</v>
      </c>
      <c r="V60" s="1" t="str">
        <f>MID(Table1[[#This Row],[corpus-allvar]], LEN(Table1[[#This Row],[corpus-nstrs]])+2, 999)</f>
        <v>20-1</v>
      </c>
      <c r="W60" s="1">
        <f>INT(LEFT(Table1[[#This Row],[corpus-varsuffix2]], FIND("-", Table1[[#This Row],[corpus-varsuffix2]])-1))</f>
        <v>20</v>
      </c>
      <c r="X60" s="1">
        <f>INT(MID(Table1[[#This Row],[corpus-varsuffix2]], LEN(Table1[[#This Row],[corpus-meanlen]])+2, 999))</f>
        <v>1</v>
      </c>
      <c r="Y60" s="4">
        <f>Table1[[#This Row],[concatDoneActualCount]]/Table1[[#This Row],[execTimeActualSec]]</f>
        <v>7435840.8730053175</v>
      </c>
      <c r="Z60" s="4">
        <f>CONVERT(Table1[[#This Row],[execTimeActualSec]]/Table1[[#This Row],[concatDoneActualCount]], "s", "ns")</f>
        <v>134.48378160301237</v>
      </c>
    </row>
    <row r="61" spans="1:26" x14ac:dyDescent="0.25">
      <c r="A61" s="1" t="s">
        <v>93</v>
      </c>
      <c r="B61" s="1" t="str">
        <f>Table1[[#This Row],[test]]&amp;"@"&amp;Table1[[#This Row],[corpus]]</f>
        <v>perfexp-cfa-pta-ll-noshare-reuse@corpus-100-200-1.txt</v>
      </c>
      <c r="C61" s="5" t="s">
        <v>70</v>
      </c>
      <c r="D61" s="5" t="s">
        <v>45</v>
      </c>
      <c r="E61" s="5">
        <v>100</v>
      </c>
      <c r="F61" s="5">
        <v>100</v>
      </c>
      <c r="G61" s="5">
        <v>177.28</v>
      </c>
      <c r="H61" s="19">
        <v>8660000</v>
      </c>
      <c r="I61" s="5">
        <v>10.002419</v>
      </c>
      <c r="J61" s="1" t="str">
        <f>MID(Table1[[#This Row],[test]], LEN("perfexp-")+1, 9999)</f>
        <v>cfa-pta-ll-noshare-reuse</v>
      </c>
      <c r="K61" s="1">
        <f>FIND("-p", Table1[[#This Row],[test-allvar]])+LEN("-")</f>
        <v>5</v>
      </c>
      <c r="L61" s="1" t="str">
        <f>MID(Table1[[#This Row],[test-allvar]], Table1[[#This Row],[operation-idx]], LEN("pta"))</f>
        <v>pta</v>
      </c>
      <c r="M61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61" s="1" t="str">
        <f>IFERROR( LEFT(Table1[[#This Row],[sut]], FIND("-", Table1[[#This Row],[sut]])-1), Table1[[#This Row],[sut]])</f>
        <v>cfa</v>
      </c>
      <c r="O61" s="1" t="str">
        <f>IF(Table1[[#This Row],[sut-platform]]="cfa", MID(Table1[[#This Row],[sut]], 5, 2), "~na~")</f>
        <v>ll</v>
      </c>
      <c r="P61" s="1" t="str">
        <f>IF(Table1[[#This Row],[sut-platform]]="cfa", MID(Table1[[#This Row],[sut]], 8, 999), Table1[[#This Row],[sut-cfa-level]])</f>
        <v>noshare-reuse</v>
      </c>
      <c r="Q61" s="1" t="str">
        <f>IF(Table1[[#This Row],[sut-platform]]="cfa", LEFT(Table1[[#This Row],[suffix-cfa-sharing-alloc]], FIND("-",Table1[[#This Row],[suffix-cfa-sharing-alloc]])-1), "~na~")</f>
        <v>noshare</v>
      </c>
      <c r="R6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61" s="1" t="str">
        <f>MID(Table1[[#This Row],[corpus]], LEN("corpus-")+1, 999)</f>
        <v>100-200-1.txt</v>
      </c>
      <c r="T61" s="1" t="str">
        <f>LEFT(Table1[[#This Row],[corpus-varsuffix]], FIND(".txt", Table1[[#This Row],[corpus-varsuffix]])-1)</f>
        <v>100-200-1</v>
      </c>
      <c r="U61" s="1">
        <f>INT(LEFT(Table1[[#This Row],[corpus-allvar]], FIND("-", Table1[[#This Row],[corpus-varsuffix]])-1))</f>
        <v>100</v>
      </c>
      <c r="V61" s="1" t="str">
        <f>MID(Table1[[#This Row],[corpus-allvar]], LEN(Table1[[#This Row],[corpus-nstrs]])+2, 999)</f>
        <v>200-1</v>
      </c>
      <c r="W61" s="1">
        <f>INT(LEFT(Table1[[#This Row],[corpus-varsuffix2]], FIND("-", Table1[[#This Row],[corpus-varsuffix2]])-1))</f>
        <v>200</v>
      </c>
      <c r="X61" s="1">
        <f>INT(MID(Table1[[#This Row],[corpus-varsuffix2]], LEN(Table1[[#This Row],[corpus-meanlen]])+2, 999))</f>
        <v>1</v>
      </c>
      <c r="Y61" s="4">
        <f>Table1[[#This Row],[concatDoneActualCount]]/Table1[[#This Row],[execTimeActualSec]]</f>
        <v>865790.56526226306</v>
      </c>
      <c r="Z61" s="4">
        <f>CONVERT(Table1[[#This Row],[execTimeActualSec]]/Table1[[#This Row],[concatDoneActualCount]], "s", "ns")</f>
        <v>1155.0137413394918</v>
      </c>
    </row>
    <row r="62" spans="1:26" x14ac:dyDescent="0.25">
      <c r="A62" s="1" t="s">
        <v>93</v>
      </c>
      <c r="B62" s="1" t="str">
        <f>Table1[[#This Row],[test]]&amp;"@"&amp;Table1[[#This Row],[corpus]]</f>
        <v>perfexp-cfa-pta-ll-noshare-reuse@corpus-100-5-1.txt</v>
      </c>
      <c r="C62" s="5" t="s">
        <v>70</v>
      </c>
      <c r="D62" s="5" t="s">
        <v>29</v>
      </c>
      <c r="E62" s="5">
        <v>100</v>
      </c>
      <c r="F62" s="5">
        <v>100</v>
      </c>
      <c r="G62" s="5">
        <v>5.27</v>
      </c>
      <c r="H62" s="19">
        <v>130290000</v>
      </c>
      <c r="I62" s="5">
        <v>10.000347</v>
      </c>
      <c r="J62" s="1" t="str">
        <f>MID(Table1[[#This Row],[test]], LEN("perfexp-")+1, 9999)</f>
        <v>cfa-pta-ll-noshare-reuse</v>
      </c>
      <c r="K62" s="1">
        <f>FIND("-p", Table1[[#This Row],[test-allvar]])+LEN("-")</f>
        <v>5</v>
      </c>
      <c r="L62" s="1" t="str">
        <f>MID(Table1[[#This Row],[test-allvar]], Table1[[#This Row],[operation-idx]], LEN("pta"))</f>
        <v>pta</v>
      </c>
      <c r="M62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62" s="1" t="str">
        <f>IFERROR( LEFT(Table1[[#This Row],[sut]], FIND("-", Table1[[#This Row],[sut]])-1), Table1[[#This Row],[sut]])</f>
        <v>cfa</v>
      </c>
      <c r="O62" s="1" t="str">
        <f>IF(Table1[[#This Row],[sut-platform]]="cfa", MID(Table1[[#This Row],[sut]], 5, 2), "~na~")</f>
        <v>ll</v>
      </c>
      <c r="P62" s="1" t="str">
        <f>IF(Table1[[#This Row],[sut-platform]]="cfa", MID(Table1[[#This Row],[sut]], 8, 999), Table1[[#This Row],[sut-cfa-level]])</f>
        <v>noshare-reuse</v>
      </c>
      <c r="Q62" s="1" t="str">
        <f>IF(Table1[[#This Row],[sut-platform]]="cfa", LEFT(Table1[[#This Row],[suffix-cfa-sharing-alloc]], FIND("-",Table1[[#This Row],[suffix-cfa-sharing-alloc]])-1), "~na~")</f>
        <v>noshare</v>
      </c>
      <c r="R6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62" s="1" t="str">
        <f>MID(Table1[[#This Row],[corpus]], LEN("corpus-")+1, 999)</f>
        <v>100-5-1.txt</v>
      </c>
      <c r="T62" s="1" t="str">
        <f>LEFT(Table1[[#This Row],[corpus-varsuffix]], FIND(".txt", Table1[[#This Row],[corpus-varsuffix]])-1)</f>
        <v>100-5-1</v>
      </c>
      <c r="U62" s="1">
        <f>INT(LEFT(Table1[[#This Row],[corpus-allvar]], FIND("-", Table1[[#This Row],[corpus-varsuffix]])-1))</f>
        <v>100</v>
      </c>
      <c r="V62" s="1" t="str">
        <f>MID(Table1[[#This Row],[corpus-allvar]], LEN(Table1[[#This Row],[corpus-nstrs]])+2, 999)</f>
        <v>5-1</v>
      </c>
      <c r="W62" s="1">
        <f>INT(LEFT(Table1[[#This Row],[corpus-varsuffix2]], FIND("-", Table1[[#This Row],[corpus-varsuffix2]])-1))</f>
        <v>5</v>
      </c>
      <c r="X62" s="1">
        <f>INT(MID(Table1[[#This Row],[corpus-varsuffix2]], LEN(Table1[[#This Row],[corpus-meanlen]])+2, 999))</f>
        <v>1</v>
      </c>
      <c r="Y62" s="4">
        <f>Table1[[#This Row],[concatDoneActualCount]]/Table1[[#This Row],[execTimeActualSec]]</f>
        <v>13028547.909387544</v>
      </c>
      <c r="Z62" s="4">
        <f>CONVERT(Table1[[#This Row],[execTimeActualSec]]/Table1[[#This Row],[concatDoneActualCount]], "s", "ns")</f>
        <v>76.754524522219654</v>
      </c>
    </row>
    <row r="63" spans="1:26" x14ac:dyDescent="0.25">
      <c r="A63" s="1" t="s">
        <v>93</v>
      </c>
      <c r="B63" s="1" t="str">
        <f>Table1[[#This Row],[test]]&amp;"@"&amp;Table1[[#This Row],[corpus]]</f>
        <v>perfexp-cfa-pta-ll-noshare-reuse@corpus-100-50-1.txt</v>
      </c>
      <c r="C63" s="5" t="s">
        <v>70</v>
      </c>
      <c r="D63" s="5" t="s">
        <v>44</v>
      </c>
      <c r="E63" s="5">
        <v>100</v>
      </c>
      <c r="F63" s="5">
        <v>100</v>
      </c>
      <c r="G63" s="5">
        <v>43.32</v>
      </c>
      <c r="H63" s="19">
        <v>44300000</v>
      </c>
      <c r="I63" s="5">
        <v>10.001198</v>
      </c>
      <c r="J63" s="1" t="str">
        <f>MID(Table1[[#This Row],[test]], LEN("perfexp-")+1, 9999)</f>
        <v>cfa-pta-ll-noshare-reuse</v>
      </c>
      <c r="K63" s="1">
        <f>FIND("-p", Table1[[#This Row],[test-allvar]])+LEN("-")</f>
        <v>5</v>
      </c>
      <c r="L63" s="1" t="str">
        <f>MID(Table1[[#This Row],[test-allvar]], Table1[[#This Row],[operation-idx]], LEN("pta"))</f>
        <v>pta</v>
      </c>
      <c r="M63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63" s="1" t="str">
        <f>IFERROR( LEFT(Table1[[#This Row],[sut]], FIND("-", Table1[[#This Row],[sut]])-1), Table1[[#This Row],[sut]])</f>
        <v>cfa</v>
      </c>
      <c r="O63" s="1" t="str">
        <f>IF(Table1[[#This Row],[sut-platform]]="cfa", MID(Table1[[#This Row],[sut]], 5, 2), "~na~")</f>
        <v>ll</v>
      </c>
      <c r="P63" s="1" t="str">
        <f>IF(Table1[[#This Row],[sut-platform]]="cfa", MID(Table1[[#This Row],[sut]], 8, 999), Table1[[#This Row],[sut-cfa-level]])</f>
        <v>noshare-reuse</v>
      </c>
      <c r="Q63" s="1" t="str">
        <f>IF(Table1[[#This Row],[sut-platform]]="cfa", LEFT(Table1[[#This Row],[suffix-cfa-sharing-alloc]], FIND("-",Table1[[#This Row],[suffix-cfa-sharing-alloc]])-1), "~na~")</f>
        <v>noshare</v>
      </c>
      <c r="R6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63" s="1" t="str">
        <f>MID(Table1[[#This Row],[corpus]], LEN("corpus-")+1, 999)</f>
        <v>100-50-1.txt</v>
      </c>
      <c r="T63" s="1" t="str">
        <f>LEFT(Table1[[#This Row],[corpus-varsuffix]], FIND(".txt", Table1[[#This Row],[corpus-varsuffix]])-1)</f>
        <v>100-50-1</v>
      </c>
      <c r="U63" s="1">
        <f>INT(LEFT(Table1[[#This Row],[corpus-allvar]], FIND("-", Table1[[#This Row],[corpus-varsuffix]])-1))</f>
        <v>100</v>
      </c>
      <c r="V63" s="1" t="str">
        <f>MID(Table1[[#This Row],[corpus-allvar]], LEN(Table1[[#This Row],[corpus-nstrs]])+2, 999)</f>
        <v>50-1</v>
      </c>
      <c r="W63" s="1">
        <f>INT(LEFT(Table1[[#This Row],[corpus-varsuffix2]], FIND("-", Table1[[#This Row],[corpus-varsuffix2]])-1))</f>
        <v>50</v>
      </c>
      <c r="X63" s="1">
        <f>INT(MID(Table1[[#This Row],[corpus-varsuffix2]], LEN(Table1[[#This Row],[corpus-meanlen]])+2, 999))</f>
        <v>1</v>
      </c>
      <c r="Y63" s="4">
        <f>Table1[[#This Row],[concatDoneActualCount]]/Table1[[#This Row],[execTimeActualSec]]</f>
        <v>4429469.3495719209</v>
      </c>
      <c r="Z63" s="4">
        <f>CONVERT(Table1[[#This Row],[execTimeActualSec]]/Table1[[#This Row],[concatDoneActualCount]], "s", "ns")</f>
        <v>225.76067720090296</v>
      </c>
    </row>
    <row r="64" spans="1:26" x14ac:dyDescent="0.25">
      <c r="A64" s="1" t="s">
        <v>93</v>
      </c>
      <c r="B64" s="1" t="str">
        <f>Table1[[#This Row],[test]]&amp;"@"&amp;Table1[[#This Row],[corpus]]</f>
        <v>perfexp-cfa-pta-ll-noshare-reuse@corpus-100-500-1.txt</v>
      </c>
      <c r="C64" s="5" t="s">
        <v>70</v>
      </c>
      <c r="D64" s="5" t="s">
        <v>46</v>
      </c>
      <c r="E64" s="5">
        <v>100</v>
      </c>
      <c r="F64" s="5">
        <v>100</v>
      </c>
      <c r="G64" s="5">
        <v>557.26</v>
      </c>
      <c r="H64" s="19">
        <v>3270000</v>
      </c>
      <c r="I64" s="5">
        <v>10.02177</v>
      </c>
      <c r="J64" s="1" t="str">
        <f>MID(Table1[[#This Row],[test]], LEN("perfexp-")+1, 9999)</f>
        <v>cfa-pta-ll-noshare-reuse</v>
      </c>
      <c r="K64" s="1">
        <f>FIND("-p", Table1[[#This Row],[test-allvar]])+LEN("-")</f>
        <v>5</v>
      </c>
      <c r="L64" s="1" t="str">
        <f>MID(Table1[[#This Row],[test-allvar]], Table1[[#This Row],[operation-idx]], LEN("pta"))</f>
        <v>pta</v>
      </c>
      <c r="M64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64" s="1" t="str">
        <f>IFERROR( LEFT(Table1[[#This Row],[sut]], FIND("-", Table1[[#This Row],[sut]])-1), Table1[[#This Row],[sut]])</f>
        <v>cfa</v>
      </c>
      <c r="O64" s="1" t="str">
        <f>IF(Table1[[#This Row],[sut-platform]]="cfa", MID(Table1[[#This Row],[sut]], 5, 2), "~na~")</f>
        <v>ll</v>
      </c>
      <c r="P64" s="1" t="str">
        <f>IF(Table1[[#This Row],[sut-platform]]="cfa", MID(Table1[[#This Row],[sut]], 8, 999), Table1[[#This Row],[sut-cfa-level]])</f>
        <v>noshare-reuse</v>
      </c>
      <c r="Q64" s="1" t="str">
        <f>IF(Table1[[#This Row],[sut-platform]]="cfa", LEFT(Table1[[#This Row],[suffix-cfa-sharing-alloc]], FIND("-",Table1[[#This Row],[suffix-cfa-sharing-alloc]])-1), "~na~")</f>
        <v>noshare</v>
      </c>
      <c r="R6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64" s="1" t="str">
        <f>MID(Table1[[#This Row],[corpus]], LEN("corpus-")+1, 999)</f>
        <v>100-500-1.txt</v>
      </c>
      <c r="T64" s="1" t="str">
        <f>LEFT(Table1[[#This Row],[corpus-varsuffix]], FIND(".txt", Table1[[#This Row],[corpus-varsuffix]])-1)</f>
        <v>100-500-1</v>
      </c>
      <c r="U64" s="1">
        <f>INT(LEFT(Table1[[#This Row],[corpus-allvar]], FIND("-", Table1[[#This Row],[corpus-varsuffix]])-1))</f>
        <v>100</v>
      </c>
      <c r="V64" s="1" t="str">
        <f>MID(Table1[[#This Row],[corpus-allvar]], LEN(Table1[[#This Row],[corpus-nstrs]])+2, 999)</f>
        <v>500-1</v>
      </c>
      <c r="W64" s="1">
        <f>INT(LEFT(Table1[[#This Row],[corpus-varsuffix2]], FIND("-", Table1[[#This Row],[corpus-varsuffix2]])-1))</f>
        <v>500</v>
      </c>
      <c r="X64" s="1">
        <f>INT(MID(Table1[[#This Row],[corpus-varsuffix2]], LEN(Table1[[#This Row],[corpus-meanlen]])+2, 999))</f>
        <v>1</v>
      </c>
      <c r="Y64" s="4">
        <f>Table1[[#This Row],[concatDoneActualCount]]/Table1[[#This Row],[execTimeActualSec]]</f>
        <v>326289.66739408305</v>
      </c>
      <c r="Z64" s="4">
        <f>CONVERT(Table1[[#This Row],[execTimeActualSec]]/Table1[[#This Row],[concatDoneActualCount]], "s", "ns")</f>
        <v>3064.7614678899085</v>
      </c>
    </row>
    <row r="65" spans="1:26" x14ac:dyDescent="0.25">
      <c r="A65" s="1" t="s">
        <v>93</v>
      </c>
      <c r="B65" s="1" t="str">
        <f>Table1[[#This Row],[test]]&amp;"@"&amp;Table1[[#This Row],[corpus]]</f>
        <v>perfexp-cfa-pta-ll-noshare-fresh@corpus-100-1-1.txt</v>
      </c>
      <c r="C65" s="5" t="s">
        <v>71</v>
      </c>
      <c r="D65" s="5" t="s">
        <v>25</v>
      </c>
      <c r="E65" s="5">
        <v>100</v>
      </c>
      <c r="F65" s="5">
        <v>100</v>
      </c>
      <c r="G65" s="5">
        <v>1</v>
      </c>
      <c r="H65" s="19">
        <v>141730000</v>
      </c>
      <c r="I65" s="5">
        <v>10.000482</v>
      </c>
      <c r="J65" s="1" t="str">
        <f>MID(Table1[[#This Row],[test]], LEN("perfexp-")+1, 9999)</f>
        <v>cfa-pta-ll-noshare-fresh</v>
      </c>
      <c r="K65" s="1">
        <f>FIND("-p", Table1[[#This Row],[test-allvar]])+LEN("-")</f>
        <v>5</v>
      </c>
      <c r="L65" s="1" t="str">
        <f>MID(Table1[[#This Row],[test-allvar]], Table1[[#This Row],[operation-idx]], LEN("pta"))</f>
        <v>pta</v>
      </c>
      <c r="M65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65" s="1" t="str">
        <f>IFERROR( LEFT(Table1[[#This Row],[sut]], FIND("-", Table1[[#This Row],[sut]])-1), Table1[[#This Row],[sut]])</f>
        <v>cfa</v>
      </c>
      <c r="O65" s="1" t="str">
        <f>IF(Table1[[#This Row],[sut-platform]]="cfa", MID(Table1[[#This Row],[sut]], 5, 2), "~na~")</f>
        <v>ll</v>
      </c>
      <c r="P65" s="1" t="str">
        <f>IF(Table1[[#This Row],[sut-platform]]="cfa", MID(Table1[[#This Row],[sut]], 8, 999), Table1[[#This Row],[sut-cfa-level]])</f>
        <v>noshare-fresh</v>
      </c>
      <c r="Q65" s="1" t="str">
        <f>IF(Table1[[#This Row],[sut-platform]]="cfa", LEFT(Table1[[#This Row],[suffix-cfa-sharing-alloc]], FIND("-",Table1[[#This Row],[suffix-cfa-sharing-alloc]])-1), "~na~")</f>
        <v>noshare</v>
      </c>
      <c r="R6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65" s="1" t="str">
        <f>MID(Table1[[#This Row],[corpus]], LEN("corpus-")+1, 999)</f>
        <v>100-1-1.txt</v>
      </c>
      <c r="T65" s="1" t="str">
        <f>LEFT(Table1[[#This Row],[corpus-varsuffix]], FIND(".txt", Table1[[#This Row],[corpus-varsuffix]])-1)</f>
        <v>100-1-1</v>
      </c>
      <c r="U65" s="1">
        <f>INT(LEFT(Table1[[#This Row],[corpus-allvar]], FIND("-", Table1[[#This Row],[corpus-varsuffix]])-1))</f>
        <v>100</v>
      </c>
      <c r="V65" s="1" t="str">
        <f>MID(Table1[[#This Row],[corpus-allvar]], LEN(Table1[[#This Row],[corpus-nstrs]])+2, 999)</f>
        <v>1-1</v>
      </c>
      <c r="W65" s="1">
        <f>INT(LEFT(Table1[[#This Row],[corpus-varsuffix2]], FIND("-", Table1[[#This Row],[corpus-varsuffix2]])-1))</f>
        <v>1</v>
      </c>
      <c r="X65" s="1">
        <f>INT(MID(Table1[[#This Row],[corpus-varsuffix2]], LEN(Table1[[#This Row],[corpus-meanlen]])+2, 999))</f>
        <v>1</v>
      </c>
      <c r="Y65" s="4">
        <f>Table1[[#This Row],[concatDoneActualCount]]/Table1[[#This Row],[execTimeActualSec]]</f>
        <v>14172316.894325694</v>
      </c>
      <c r="Z65" s="4">
        <f>CONVERT(Table1[[#This Row],[execTimeActualSec]]/Table1[[#This Row],[concatDoneActualCount]], "s", "ns")</f>
        <v>70.560093134833835</v>
      </c>
    </row>
    <row r="66" spans="1:26" x14ac:dyDescent="0.25">
      <c r="A66" s="1" t="s">
        <v>93</v>
      </c>
      <c r="B66" s="1" t="str">
        <f>Table1[[#This Row],[test]]&amp;"@"&amp;Table1[[#This Row],[corpus]]</f>
        <v>perfexp-cfa-pta-ll-noshare-fresh@corpus-100-10-1.txt</v>
      </c>
      <c r="C66" s="5" t="s">
        <v>71</v>
      </c>
      <c r="D66" s="5" t="s">
        <v>26</v>
      </c>
      <c r="E66" s="5">
        <v>100</v>
      </c>
      <c r="F66" s="5">
        <v>100</v>
      </c>
      <c r="G66" s="5">
        <v>9.5</v>
      </c>
      <c r="H66" s="19">
        <v>95240000</v>
      </c>
      <c r="I66" s="5">
        <v>10.000165000000001</v>
      </c>
      <c r="J66" s="1" t="str">
        <f>MID(Table1[[#This Row],[test]], LEN("perfexp-")+1, 9999)</f>
        <v>cfa-pta-ll-noshare-fresh</v>
      </c>
      <c r="K66" s="1">
        <f>FIND("-p", Table1[[#This Row],[test-allvar]])+LEN("-")</f>
        <v>5</v>
      </c>
      <c r="L66" s="1" t="str">
        <f>MID(Table1[[#This Row],[test-allvar]], Table1[[#This Row],[operation-idx]], LEN("pta"))</f>
        <v>pta</v>
      </c>
      <c r="M66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66" s="1" t="str">
        <f>IFERROR( LEFT(Table1[[#This Row],[sut]], FIND("-", Table1[[#This Row],[sut]])-1), Table1[[#This Row],[sut]])</f>
        <v>cfa</v>
      </c>
      <c r="O66" s="1" t="str">
        <f>IF(Table1[[#This Row],[sut-platform]]="cfa", MID(Table1[[#This Row],[sut]], 5, 2), "~na~")</f>
        <v>ll</v>
      </c>
      <c r="P66" s="1" t="str">
        <f>IF(Table1[[#This Row],[sut-platform]]="cfa", MID(Table1[[#This Row],[sut]], 8, 999), Table1[[#This Row],[sut-cfa-level]])</f>
        <v>noshare-fresh</v>
      </c>
      <c r="Q66" s="1" t="str">
        <f>IF(Table1[[#This Row],[sut-platform]]="cfa", LEFT(Table1[[#This Row],[suffix-cfa-sharing-alloc]], FIND("-",Table1[[#This Row],[suffix-cfa-sharing-alloc]])-1), "~na~")</f>
        <v>noshare</v>
      </c>
      <c r="R6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66" s="1" t="str">
        <f>MID(Table1[[#This Row],[corpus]], LEN("corpus-")+1, 999)</f>
        <v>100-10-1.txt</v>
      </c>
      <c r="T66" s="1" t="str">
        <f>LEFT(Table1[[#This Row],[corpus-varsuffix]], FIND(".txt", Table1[[#This Row],[corpus-varsuffix]])-1)</f>
        <v>100-10-1</v>
      </c>
      <c r="U66" s="1">
        <f>INT(LEFT(Table1[[#This Row],[corpus-allvar]], FIND("-", Table1[[#This Row],[corpus-varsuffix]])-1))</f>
        <v>100</v>
      </c>
      <c r="V66" s="1" t="str">
        <f>MID(Table1[[#This Row],[corpus-allvar]], LEN(Table1[[#This Row],[corpus-nstrs]])+2, 999)</f>
        <v>10-1</v>
      </c>
      <c r="W66" s="1">
        <f>INT(LEFT(Table1[[#This Row],[corpus-varsuffix2]], FIND("-", Table1[[#This Row],[corpus-varsuffix2]])-1))</f>
        <v>10</v>
      </c>
      <c r="X66" s="1">
        <f>INT(MID(Table1[[#This Row],[corpus-varsuffix2]], LEN(Table1[[#This Row],[corpus-meanlen]])+2, 999))</f>
        <v>1</v>
      </c>
      <c r="Y66" s="4">
        <f>Table1[[#This Row],[concatDoneActualCount]]/Table1[[#This Row],[execTimeActualSec]]</f>
        <v>9523842.8565928657</v>
      </c>
      <c r="Z66" s="4">
        <f>CONVERT(Table1[[#This Row],[execTimeActualSec]]/Table1[[#This Row],[concatDoneActualCount]], "s", "ns")</f>
        <v>104.99963250734987</v>
      </c>
    </row>
    <row r="67" spans="1:26" x14ac:dyDescent="0.25">
      <c r="A67" s="1" t="s">
        <v>93</v>
      </c>
      <c r="B67" s="1" t="str">
        <f>Table1[[#This Row],[test]]&amp;"@"&amp;Table1[[#This Row],[corpus]]</f>
        <v>perfexp-cfa-pta-ll-noshare-fresh@corpus-100-100-1.txt</v>
      </c>
      <c r="C67" s="5" t="s">
        <v>71</v>
      </c>
      <c r="D67" s="5" t="s">
        <v>43</v>
      </c>
      <c r="E67" s="5">
        <v>100</v>
      </c>
      <c r="F67" s="5">
        <v>100</v>
      </c>
      <c r="G67" s="5">
        <v>106.37</v>
      </c>
      <c r="H67" s="19">
        <v>16930000</v>
      </c>
      <c r="I67" s="5">
        <v>10.000692000000001</v>
      </c>
      <c r="J67" s="1" t="str">
        <f>MID(Table1[[#This Row],[test]], LEN("perfexp-")+1, 9999)</f>
        <v>cfa-pta-ll-noshare-fresh</v>
      </c>
      <c r="K67" s="1">
        <f>FIND("-p", Table1[[#This Row],[test-allvar]])+LEN("-")</f>
        <v>5</v>
      </c>
      <c r="L67" s="1" t="str">
        <f>MID(Table1[[#This Row],[test-allvar]], Table1[[#This Row],[operation-idx]], LEN("pta"))</f>
        <v>pta</v>
      </c>
      <c r="M67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67" s="1" t="str">
        <f>IFERROR( LEFT(Table1[[#This Row],[sut]], FIND("-", Table1[[#This Row],[sut]])-1), Table1[[#This Row],[sut]])</f>
        <v>cfa</v>
      </c>
      <c r="O67" s="1" t="str">
        <f>IF(Table1[[#This Row],[sut-platform]]="cfa", MID(Table1[[#This Row],[sut]], 5, 2), "~na~")</f>
        <v>ll</v>
      </c>
      <c r="P67" s="1" t="str">
        <f>IF(Table1[[#This Row],[sut-platform]]="cfa", MID(Table1[[#This Row],[sut]], 8, 999), Table1[[#This Row],[sut-cfa-level]])</f>
        <v>noshare-fresh</v>
      </c>
      <c r="Q67" s="1" t="str">
        <f>IF(Table1[[#This Row],[sut-platform]]="cfa", LEFT(Table1[[#This Row],[suffix-cfa-sharing-alloc]], FIND("-",Table1[[#This Row],[suffix-cfa-sharing-alloc]])-1), "~na~")</f>
        <v>noshare</v>
      </c>
      <c r="R6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67" s="1" t="str">
        <f>MID(Table1[[#This Row],[corpus]], LEN("corpus-")+1, 999)</f>
        <v>100-100-1.txt</v>
      </c>
      <c r="T67" s="1" t="str">
        <f>LEFT(Table1[[#This Row],[corpus-varsuffix]], FIND(".txt", Table1[[#This Row],[corpus-varsuffix]])-1)</f>
        <v>100-100-1</v>
      </c>
      <c r="U67" s="1">
        <f>INT(LEFT(Table1[[#This Row],[corpus-allvar]], FIND("-", Table1[[#This Row],[corpus-varsuffix]])-1))</f>
        <v>100</v>
      </c>
      <c r="V67" s="1" t="str">
        <f>MID(Table1[[#This Row],[corpus-allvar]], LEN(Table1[[#This Row],[corpus-nstrs]])+2, 999)</f>
        <v>100-1</v>
      </c>
      <c r="W67" s="1">
        <f>INT(LEFT(Table1[[#This Row],[corpus-varsuffix2]], FIND("-", Table1[[#This Row],[corpus-varsuffix2]])-1))</f>
        <v>100</v>
      </c>
      <c r="X67" s="1">
        <f>INT(MID(Table1[[#This Row],[corpus-varsuffix2]], LEN(Table1[[#This Row],[corpus-meanlen]])+2, 999))</f>
        <v>1</v>
      </c>
      <c r="Y67" s="4">
        <f>Table1[[#This Row],[concatDoneActualCount]]/Table1[[#This Row],[execTimeActualSec]]</f>
        <v>1692882.8525066064</v>
      </c>
      <c r="Z67" s="4">
        <f>CONVERT(Table1[[#This Row],[execTimeActualSec]]/Table1[[#This Row],[concatDoneActualCount]], "s", "ns")</f>
        <v>590.70832841110462</v>
      </c>
    </row>
    <row r="68" spans="1:26" x14ac:dyDescent="0.25">
      <c r="A68" s="1" t="s">
        <v>93</v>
      </c>
      <c r="B68" s="1" t="str">
        <f>Table1[[#This Row],[test]]&amp;"@"&amp;Table1[[#This Row],[corpus]]</f>
        <v>perfexp-cfa-pta-ll-noshare-fresh@corpus-100-2-1.txt</v>
      </c>
      <c r="C68" s="5" t="s">
        <v>71</v>
      </c>
      <c r="D68" s="5" t="s">
        <v>27</v>
      </c>
      <c r="E68" s="5">
        <v>100</v>
      </c>
      <c r="F68" s="5">
        <v>100</v>
      </c>
      <c r="G68" s="5">
        <v>2.0299999999999998</v>
      </c>
      <c r="H68" s="19">
        <v>129810000</v>
      </c>
      <c r="I68" s="5">
        <v>10.000562</v>
      </c>
      <c r="J68" s="1" t="str">
        <f>MID(Table1[[#This Row],[test]], LEN("perfexp-")+1, 9999)</f>
        <v>cfa-pta-ll-noshare-fresh</v>
      </c>
      <c r="K68" s="1">
        <f>FIND("-p", Table1[[#This Row],[test-allvar]])+LEN("-")</f>
        <v>5</v>
      </c>
      <c r="L68" s="1" t="str">
        <f>MID(Table1[[#This Row],[test-allvar]], Table1[[#This Row],[operation-idx]], LEN("pta"))</f>
        <v>pta</v>
      </c>
      <c r="M68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68" s="1" t="str">
        <f>IFERROR( LEFT(Table1[[#This Row],[sut]], FIND("-", Table1[[#This Row],[sut]])-1), Table1[[#This Row],[sut]])</f>
        <v>cfa</v>
      </c>
      <c r="O68" s="1" t="str">
        <f>IF(Table1[[#This Row],[sut-platform]]="cfa", MID(Table1[[#This Row],[sut]], 5, 2), "~na~")</f>
        <v>ll</v>
      </c>
      <c r="P68" s="1" t="str">
        <f>IF(Table1[[#This Row],[sut-platform]]="cfa", MID(Table1[[#This Row],[sut]], 8, 999), Table1[[#This Row],[sut-cfa-level]])</f>
        <v>noshare-fresh</v>
      </c>
      <c r="Q68" s="1" t="str">
        <f>IF(Table1[[#This Row],[sut-platform]]="cfa", LEFT(Table1[[#This Row],[suffix-cfa-sharing-alloc]], FIND("-",Table1[[#This Row],[suffix-cfa-sharing-alloc]])-1), "~na~")</f>
        <v>noshare</v>
      </c>
      <c r="R6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68" s="1" t="str">
        <f>MID(Table1[[#This Row],[corpus]], LEN("corpus-")+1, 999)</f>
        <v>100-2-1.txt</v>
      </c>
      <c r="T68" s="1" t="str">
        <f>LEFT(Table1[[#This Row],[corpus-varsuffix]], FIND(".txt", Table1[[#This Row],[corpus-varsuffix]])-1)</f>
        <v>100-2-1</v>
      </c>
      <c r="U68" s="1">
        <f>INT(LEFT(Table1[[#This Row],[corpus-allvar]], FIND("-", Table1[[#This Row],[corpus-varsuffix]])-1))</f>
        <v>100</v>
      </c>
      <c r="V68" s="1" t="str">
        <f>MID(Table1[[#This Row],[corpus-allvar]], LEN(Table1[[#This Row],[corpus-nstrs]])+2, 999)</f>
        <v>2-1</v>
      </c>
      <c r="W68" s="1">
        <f>INT(LEFT(Table1[[#This Row],[corpus-varsuffix2]], FIND("-", Table1[[#This Row],[corpus-varsuffix2]])-1))</f>
        <v>2</v>
      </c>
      <c r="X68" s="1">
        <f>INT(MID(Table1[[#This Row],[corpus-varsuffix2]], LEN(Table1[[#This Row],[corpus-meanlen]])+2, 999))</f>
        <v>1</v>
      </c>
      <c r="Y68" s="4">
        <f>Table1[[#This Row],[concatDoneActualCount]]/Table1[[#This Row],[execTimeActualSec]]</f>
        <v>12980270.508797405</v>
      </c>
      <c r="Z68" s="4">
        <f>CONVERT(Table1[[#This Row],[execTimeActualSec]]/Table1[[#This Row],[concatDoneActualCount]], "s", "ns")</f>
        <v>77.039996918573308</v>
      </c>
    </row>
    <row r="69" spans="1:26" x14ac:dyDescent="0.25">
      <c r="A69" s="1" t="s">
        <v>93</v>
      </c>
      <c r="B69" s="1" t="str">
        <f>Table1[[#This Row],[test]]&amp;"@"&amp;Table1[[#This Row],[corpus]]</f>
        <v>perfexp-cfa-pta-ll-noshare-fresh@corpus-100-20-1.txt</v>
      </c>
      <c r="C69" s="5" t="s">
        <v>71</v>
      </c>
      <c r="D69" s="5" t="s">
        <v>28</v>
      </c>
      <c r="E69" s="5">
        <v>100</v>
      </c>
      <c r="F69" s="5">
        <v>100</v>
      </c>
      <c r="G69" s="5">
        <v>22.96</v>
      </c>
      <c r="H69" s="19">
        <v>69530000</v>
      </c>
      <c r="I69" s="5">
        <v>10.000309</v>
      </c>
      <c r="J69" s="1" t="str">
        <f>MID(Table1[[#This Row],[test]], LEN("perfexp-")+1, 9999)</f>
        <v>cfa-pta-ll-noshare-fresh</v>
      </c>
      <c r="K69" s="1">
        <f>FIND("-p", Table1[[#This Row],[test-allvar]])+LEN("-")</f>
        <v>5</v>
      </c>
      <c r="L69" s="1" t="str">
        <f>MID(Table1[[#This Row],[test-allvar]], Table1[[#This Row],[operation-idx]], LEN("pta"))</f>
        <v>pta</v>
      </c>
      <c r="M69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69" s="1" t="str">
        <f>IFERROR( LEFT(Table1[[#This Row],[sut]], FIND("-", Table1[[#This Row],[sut]])-1), Table1[[#This Row],[sut]])</f>
        <v>cfa</v>
      </c>
      <c r="O69" s="1" t="str">
        <f>IF(Table1[[#This Row],[sut-platform]]="cfa", MID(Table1[[#This Row],[sut]], 5, 2), "~na~")</f>
        <v>ll</v>
      </c>
      <c r="P69" s="1" t="str">
        <f>IF(Table1[[#This Row],[sut-platform]]="cfa", MID(Table1[[#This Row],[sut]], 8, 999), Table1[[#This Row],[sut-cfa-level]])</f>
        <v>noshare-fresh</v>
      </c>
      <c r="Q69" s="1" t="str">
        <f>IF(Table1[[#This Row],[sut-platform]]="cfa", LEFT(Table1[[#This Row],[suffix-cfa-sharing-alloc]], FIND("-",Table1[[#This Row],[suffix-cfa-sharing-alloc]])-1), "~na~")</f>
        <v>noshare</v>
      </c>
      <c r="R6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69" s="1" t="str">
        <f>MID(Table1[[#This Row],[corpus]], LEN("corpus-")+1, 999)</f>
        <v>100-20-1.txt</v>
      </c>
      <c r="T69" s="1" t="str">
        <f>LEFT(Table1[[#This Row],[corpus-varsuffix]], FIND(".txt", Table1[[#This Row],[corpus-varsuffix]])-1)</f>
        <v>100-20-1</v>
      </c>
      <c r="U69" s="1">
        <f>INT(LEFT(Table1[[#This Row],[corpus-allvar]], FIND("-", Table1[[#This Row],[corpus-varsuffix]])-1))</f>
        <v>100</v>
      </c>
      <c r="V69" s="1" t="str">
        <f>MID(Table1[[#This Row],[corpus-allvar]], LEN(Table1[[#This Row],[corpus-nstrs]])+2, 999)</f>
        <v>20-1</v>
      </c>
      <c r="W69" s="1">
        <f>INT(LEFT(Table1[[#This Row],[corpus-varsuffix2]], FIND("-", Table1[[#This Row],[corpus-varsuffix2]])-1))</f>
        <v>20</v>
      </c>
      <c r="X69" s="1">
        <f>INT(MID(Table1[[#This Row],[corpus-varsuffix2]], LEN(Table1[[#This Row],[corpus-meanlen]])+2, 999))</f>
        <v>1</v>
      </c>
      <c r="Y69" s="4">
        <f>Table1[[#This Row],[concatDoneActualCount]]/Table1[[#This Row],[execTimeActualSec]]</f>
        <v>6952785.1589385886</v>
      </c>
      <c r="Z69" s="4">
        <f>CONVERT(Table1[[#This Row],[execTimeActualSec]]/Table1[[#This Row],[concatDoneActualCount]], "s", "ns")</f>
        <v>143.82725442255142</v>
      </c>
    </row>
    <row r="70" spans="1:26" x14ac:dyDescent="0.25">
      <c r="A70" s="1" t="s">
        <v>93</v>
      </c>
      <c r="B70" s="1" t="str">
        <f>Table1[[#This Row],[test]]&amp;"@"&amp;Table1[[#This Row],[corpus]]</f>
        <v>perfexp-cfa-pta-ll-noshare-fresh@corpus-100-200-1.txt</v>
      </c>
      <c r="C70" s="5" t="s">
        <v>71</v>
      </c>
      <c r="D70" s="5" t="s">
        <v>45</v>
      </c>
      <c r="E70" s="5">
        <v>100</v>
      </c>
      <c r="F70" s="5">
        <v>100</v>
      </c>
      <c r="G70" s="5">
        <v>177.28</v>
      </c>
      <c r="H70" s="19">
        <v>8820000</v>
      </c>
      <c r="I70" s="5">
        <v>10.007415</v>
      </c>
      <c r="J70" s="1" t="str">
        <f>MID(Table1[[#This Row],[test]], LEN("perfexp-")+1, 9999)</f>
        <v>cfa-pta-ll-noshare-fresh</v>
      </c>
      <c r="K70" s="1">
        <f>FIND("-p", Table1[[#This Row],[test-allvar]])+LEN("-")</f>
        <v>5</v>
      </c>
      <c r="L70" s="1" t="str">
        <f>MID(Table1[[#This Row],[test-allvar]], Table1[[#This Row],[operation-idx]], LEN("pta"))</f>
        <v>pta</v>
      </c>
      <c r="M70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70" s="1" t="str">
        <f>IFERROR( LEFT(Table1[[#This Row],[sut]], FIND("-", Table1[[#This Row],[sut]])-1), Table1[[#This Row],[sut]])</f>
        <v>cfa</v>
      </c>
      <c r="O70" s="1" t="str">
        <f>IF(Table1[[#This Row],[sut-platform]]="cfa", MID(Table1[[#This Row],[sut]], 5, 2), "~na~")</f>
        <v>ll</v>
      </c>
      <c r="P70" s="1" t="str">
        <f>IF(Table1[[#This Row],[sut-platform]]="cfa", MID(Table1[[#This Row],[sut]], 8, 999), Table1[[#This Row],[sut-cfa-level]])</f>
        <v>noshare-fresh</v>
      </c>
      <c r="Q70" s="1" t="str">
        <f>IF(Table1[[#This Row],[sut-platform]]="cfa", LEFT(Table1[[#This Row],[suffix-cfa-sharing-alloc]], FIND("-",Table1[[#This Row],[suffix-cfa-sharing-alloc]])-1), "~na~")</f>
        <v>noshare</v>
      </c>
      <c r="R7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70" s="1" t="str">
        <f>MID(Table1[[#This Row],[corpus]], LEN("corpus-")+1, 999)</f>
        <v>100-200-1.txt</v>
      </c>
      <c r="T70" s="1" t="str">
        <f>LEFT(Table1[[#This Row],[corpus-varsuffix]], FIND(".txt", Table1[[#This Row],[corpus-varsuffix]])-1)</f>
        <v>100-200-1</v>
      </c>
      <c r="U70" s="1">
        <f>INT(LEFT(Table1[[#This Row],[corpus-allvar]], FIND("-", Table1[[#This Row],[corpus-varsuffix]])-1))</f>
        <v>100</v>
      </c>
      <c r="V70" s="1" t="str">
        <f>MID(Table1[[#This Row],[corpus-allvar]], LEN(Table1[[#This Row],[corpus-nstrs]])+2, 999)</f>
        <v>200-1</v>
      </c>
      <c r="W70" s="1">
        <f>INT(LEFT(Table1[[#This Row],[corpus-varsuffix2]], FIND("-", Table1[[#This Row],[corpus-varsuffix2]])-1))</f>
        <v>200</v>
      </c>
      <c r="X70" s="1">
        <f>INT(MID(Table1[[#This Row],[corpus-varsuffix2]], LEN(Table1[[#This Row],[corpus-meanlen]])+2, 999))</f>
        <v>1</v>
      </c>
      <c r="Y70" s="4">
        <f>Table1[[#This Row],[concatDoneActualCount]]/Table1[[#This Row],[execTimeActualSec]]</f>
        <v>881346.48158390552</v>
      </c>
      <c r="Z70" s="4">
        <f>CONVERT(Table1[[#This Row],[execTimeActualSec]]/Table1[[#This Row],[concatDoneActualCount]], "s", "ns")</f>
        <v>1134.6275510204082</v>
      </c>
    </row>
    <row r="71" spans="1:26" x14ac:dyDescent="0.25">
      <c r="A71" s="1" t="s">
        <v>93</v>
      </c>
      <c r="B71" s="1" t="str">
        <f>Table1[[#This Row],[test]]&amp;"@"&amp;Table1[[#This Row],[corpus]]</f>
        <v>perfexp-cfa-pta-ll-noshare-fresh@corpus-100-5-1.txt</v>
      </c>
      <c r="C71" s="5" t="s">
        <v>71</v>
      </c>
      <c r="D71" s="5" t="s">
        <v>29</v>
      </c>
      <c r="E71" s="5">
        <v>100</v>
      </c>
      <c r="F71" s="5">
        <v>100</v>
      </c>
      <c r="G71" s="5">
        <v>5.27</v>
      </c>
      <c r="H71" s="19">
        <v>109330000</v>
      </c>
      <c r="I71" s="5">
        <v>10.000458</v>
      </c>
      <c r="J71" s="1" t="str">
        <f>MID(Table1[[#This Row],[test]], LEN("perfexp-")+1, 9999)</f>
        <v>cfa-pta-ll-noshare-fresh</v>
      </c>
      <c r="K71" s="1">
        <f>FIND("-p", Table1[[#This Row],[test-allvar]])+LEN("-")</f>
        <v>5</v>
      </c>
      <c r="L71" s="1" t="str">
        <f>MID(Table1[[#This Row],[test-allvar]], Table1[[#This Row],[operation-idx]], LEN("pta"))</f>
        <v>pta</v>
      </c>
      <c r="M71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71" s="1" t="str">
        <f>IFERROR( LEFT(Table1[[#This Row],[sut]], FIND("-", Table1[[#This Row],[sut]])-1), Table1[[#This Row],[sut]])</f>
        <v>cfa</v>
      </c>
      <c r="O71" s="1" t="str">
        <f>IF(Table1[[#This Row],[sut-platform]]="cfa", MID(Table1[[#This Row],[sut]], 5, 2), "~na~")</f>
        <v>ll</v>
      </c>
      <c r="P71" s="1" t="str">
        <f>IF(Table1[[#This Row],[sut-platform]]="cfa", MID(Table1[[#This Row],[sut]], 8, 999), Table1[[#This Row],[sut-cfa-level]])</f>
        <v>noshare-fresh</v>
      </c>
      <c r="Q71" s="1" t="str">
        <f>IF(Table1[[#This Row],[sut-platform]]="cfa", LEFT(Table1[[#This Row],[suffix-cfa-sharing-alloc]], FIND("-",Table1[[#This Row],[suffix-cfa-sharing-alloc]])-1), "~na~")</f>
        <v>noshare</v>
      </c>
      <c r="R7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71" s="1" t="str">
        <f>MID(Table1[[#This Row],[corpus]], LEN("corpus-")+1, 999)</f>
        <v>100-5-1.txt</v>
      </c>
      <c r="T71" s="1" t="str">
        <f>LEFT(Table1[[#This Row],[corpus-varsuffix]], FIND(".txt", Table1[[#This Row],[corpus-varsuffix]])-1)</f>
        <v>100-5-1</v>
      </c>
      <c r="U71" s="1">
        <f>INT(LEFT(Table1[[#This Row],[corpus-allvar]], FIND("-", Table1[[#This Row],[corpus-varsuffix]])-1))</f>
        <v>100</v>
      </c>
      <c r="V71" s="1" t="str">
        <f>MID(Table1[[#This Row],[corpus-allvar]], LEN(Table1[[#This Row],[corpus-nstrs]])+2, 999)</f>
        <v>5-1</v>
      </c>
      <c r="W71" s="1">
        <f>INT(LEFT(Table1[[#This Row],[corpus-varsuffix2]], FIND("-", Table1[[#This Row],[corpus-varsuffix2]])-1))</f>
        <v>5</v>
      </c>
      <c r="X71" s="1">
        <f>INT(MID(Table1[[#This Row],[corpus-varsuffix2]], LEN(Table1[[#This Row],[corpus-meanlen]])+2, 999))</f>
        <v>1</v>
      </c>
      <c r="Y71" s="4">
        <f>Table1[[#This Row],[concatDoneActualCount]]/Table1[[#This Row],[execTimeActualSec]]</f>
        <v>10932499.291532448</v>
      </c>
      <c r="Z71" s="4">
        <f>CONVERT(Table1[[#This Row],[execTimeActualSec]]/Table1[[#This Row],[concatDoneActualCount]], "s", "ns")</f>
        <v>91.470392390011895</v>
      </c>
    </row>
    <row r="72" spans="1:26" x14ac:dyDescent="0.25">
      <c r="A72" s="1" t="s">
        <v>93</v>
      </c>
      <c r="B72" s="1" t="str">
        <f>Table1[[#This Row],[test]]&amp;"@"&amp;Table1[[#This Row],[corpus]]</f>
        <v>perfexp-cfa-pta-ll-noshare-fresh@corpus-100-50-1.txt</v>
      </c>
      <c r="C72" s="5" t="s">
        <v>71</v>
      </c>
      <c r="D72" s="5" t="s">
        <v>44</v>
      </c>
      <c r="E72" s="5">
        <v>100</v>
      </c>
      <c r="F72" s="5">
        <v>100</v>
      </c>
      <c r="G72" s="5">
        <v>43.32</v>
      </c>
      <c r="H72" s="19">
        <v>41860000</v>
      </c>
      <c r="I72" s="5">
        <v>10.000415</v>
      </c>
      <c r="J72" s="1" t="str">
        <f>MID(Table1[[#This Row],[test]], LEN("perfexp-")+1, 9999)</f>
        <v>cfa-pta-ll-noshare-fresh</v>
      </c>
      <c r="K72" s="1">
        <f>FIND("-p", Table1[[#This Row],[test-allvar]])+LEN("-")</f>
        <v>5</v>
      </c>
      <c r="L72" s="1" t="str">
        <f>MID(Table1[[#This Row],[test-allvar]], Table1[[#This Row],[operation-idx]], LEN("pta"))</f>
        <v>pta</v>
      </c>
      <c r="M72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72" s="1" t="str">
        <f>IFERROR( LEFT(Table1[[#This Row],[sut]], FIND("-", Table1[[#This Row],[sut]])-1), Table1[[#This Row],[sut]])</f>
        <v>cfa</v>
      </c>
      <c r="O72" s="1" t="str">
        <f>IF(Table1[[#This Row],[sut-platform]]="cfa", MID(Table1[[#This Row],[sut]], 5, 2), "~na~")</f>
        <v>ll</v>
      </c>
      <c r="P72" s="1" t="str">
        <f>IF(Table1[[#This Row],[sut-platform]]="cfa", MID(Table1[[#This Row],[sut]], 8, 999), Table1[[#This Row],[sut-cfa-level]])</f>
        <v>noshare-fresh</v>
      </c>
      <c r="Q72" s="1" t="str">
        <f>IF(Table1[[#This Row],[sut-platform]]="cfa", LEFT(Table1[[#This Row],[suffix-cfa-sharing-alloc]], FIND("-",Table1[[#This Row],[suffix-cfa-sharing-alloc]])-1), "~na~")</f>
        <v>noshare</v>
      </c>
      <c r="R7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72" s="1" t="str">
        <f>MID(Table1[[#This Row],[corpus]], LEN("corpus-")+1, 999)</f>
        <v>100-50-1.txt</v>
      </c>
      <c r="T72" s="1" t="str">
        <f>LEFT(Table1[[#This Row],[corpus-varsuffix]], FIND(".txt", Table1[[#This Row],[corpus-varsuffix]])-1)</f>
        <v>100-50-1</v>
      </c>
      <c r="U72" s="1">
        <f>INT(LEFT(Table1[[#This Row],[corpus-allvar]], FIND("-", Table1[[#This Row],[corpus-varsuffix]])-1))</f>
        <v>100</v>
      </c>
      <c r="V72" s="1" t="str">
        <f>MID(Table1[[#This Row],[corpus-allvar]], LEN(Table1[[#This Row],[corpus-nstrs]])+2, 999)</f>
        <v>50-1</v>
      </c>
      <c r="W72" s="1">
        <f>INT(LEFT(Table1[[#This Row],[corpus-varsuffix2]], FIND("-", Table1[[#This Row],[corpus-varsuffix2]])-1))</f>
        <v>50</v>
      </c>
      <c r="X72" s="1">
        <f>INT(MID(Table1[[#This Row],[corpus-varsuffix2]], LEN(Table1[[#This Row],[corpus-meanlen]])+2, 999))</f>
        <v>1</v>
      </c>
      <c r="Y72" s="4">
        <f>Table1[[#This Row],[concatDoneActualCount]]/Table1[[#This Row],[execTimeActualSec]]</f>
        <v>4185826.2882090393</v>
      </c>
      <c r="Z72" s="4">
        <f>CONVERT(Table1[[#This Row],[execTimeActualSec]]/Table1[[#This Row],[concatDoneActualCount]], "s", "ns")</f>
        <v>238.90145723841377</v>
      </c>
    </row>
    <row r="73" spans="1:26" x14ac:dyDescent="0.25">
      <c r="A73" s="1" t="s">
        <v>93</v>
      </c>
      <c r="B73" s="1" t="str">
        <f>Table1[[#This Row],[test]]&amp;"@"&amp;Table1[[#This Row],[corpus]]</f>
        <v>perfexp-cfa-pta-ll-noshare-fresh@corpus-100-500-1.txt</v>
      </c>
      <c r="C73" s="5" t="s">
        <v>71</v>
      </c>
      <c r="D73" s="5" t="s">
        <v>46</v>
      </c>
      <c r="E73" s="5">
        <v>100</v>
      </c>
      <c r="F73" s="5">
        <v>100</v>
      </c>
      <c r="G73" s="5">
        <v>557.26</v>
      </c>
      <c r="H73" s="19">
        <v>3220000</v>
      </c>
      <c r="I73" s="5">
        <v>10.009100999999999</v>
      </c>
      <c r="J73" s="1" t="str">
        <f>MID(Table1[[#This Row],[test]], LEN("perfexp-")+1, 9999)</f>
        <v>cfa-pta-ll-noshare-fresh</v>
      </c>
      <c r="K73" s="1">
        <f>FIND("-p", Table1[[#This Row],[test-allvar]])+LEN("-")</f>
        <v>5</v>
      </c>
      <c r="L73" s="1" t="str">
        <f>MID(Table1[[#This Row],[test-allvar]], Table1[[#This Row],[operation-idx]], LEN("pta"))</f>
        <v>pta</v>
      </c>
      <c r="M73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73" s="1" t="str">
        <f>IFERROR( LEFT(Table1[[#This Row],[sut]], FIND("-", Table1[[#This Row],[sut]])-1), Table1[[#This Row],[sut]])</f>
        <v>cfa</v>
      </c>
      <c r="O73" s="1" t="str">
        <f>IF(Table1[[#This Row],[sut-platform]]="cfa", MID(Table1[[#This Row],[sut]], 5, 2), "~na~")</f>
        <v>ll</v>
      </c>
      <c r="P73" s="1" t="str">
        <f>IF(Table1[[#This Row],[sut-platform]]="cfa", MID(Table1[[#This Row],[sut]], 8, 999), Table1[[#This Row],[sut-cfa-level]])</f>
        <v>noshare-fresh</v>
      </c>
      <c r="Q73" s="1" t="str">
        <f>IF(Table1[[#This Row],[sut-platform]]="cfa", LEFT(Table1[[#This Row],[suffix-cfa-sharing-alloc]], FIND("-",Table1[[#This Row],[suffix-cfa-sharing-alloc]])-1), "~na~")</f>
        <v>noshare</v>
      </c>
      <c r="R7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73" s="1" t="str">
        <f>MID(Table1[[#This Row],[corpus]], LEN("corpus-")+1, 999)</f>
        <v>100-500-1.txt</v>
      </c>
      <c r="T73" s="1" t="str">
        <f>LEFT(Table1[[#This Row],[corpus-varsuffix]], FIND(".txt", Table1[[#This Row],[corpus-varsuffix]])-1)</f>
        <v>100-500-1</v>
      </c>
      <c r="U73" s="1">
        <f>INT(LEFT(Table1[[#This Row],[corpus-allvar]], FIND("-", Table1[[#This Row],[corpus-varsuffix]])-1))</f>
        <v>100</v>
      </c>
      <c r="V73" s="1" t="str">
        <f>MID(Table1[[#This Row],[corpus-allvar]], LEN(Table1[[#This Row],[corpus-nstrs]])+2, 999)</f>
        <v>500-1</v>
      </c>
      <c r="W73" s="1">
        <f>INT(LEFT(Table1[[#This Row],[corpus-varsuffix2]], FIND("-", Table1[[#This Row],[corpus-varsuffix2]])-1))</f>
        <v>500</v>
      </c>
      <c r="X73" s="1">
        <f>INT(MID(Table1[[#This Row],[corpus-varsuffix2]], LEN(Table1[[#This Row],[corpus-meanlen]])+2, 999))</f>
        <v>1</v>
      </c>
      <c r="Y73" s="4">
        <f>Table1[[#This Row],[concatDoneActualCount]]/Table1[[#This Row],[execTimeActualSec]]</f>
        <v>321707.21426429809</v>
      </c>
      <c r="Z73" s="4">
        <f>CONVERT(Table1[[#This Row],[execTimeActualSec]]/Table1[[#This Row],[concatDoneActualCount]], "s", "ns")</f>
        <v>3108.416459627329</v>
      </c>
    </row>
    <row r="74" spans="1:26" x14ac:dyDescent="0.25">
      <c r="A74" s="1" t="s">
        <v>93</v>
      </c>
      <c r="B74" s="1" t="str">
        <f>Table1[[#This Row],[test]]&amp;"@"&amp;Table1[[#This Row],[corpus]]</f>
        <v>perfexp-cfa-peq-hl-share-reuse@corpus-100-1-1.txt</v>
      </c>
      <c r="C74" s="5" t="s">
        <v>72</v>
      </c>
      <c r="D74" s="5" t="s">
        <v>25</v>
      </c>
      <c r="E74" s="5">
        <v>100</v>
      </c>
      <c r="F74" s="5">
        <v>100</v>
      </c>
      <c r="G74" s="5">
        <v>1</v>
      </c>
      <c r="H74" s="19">
        <v>570080000</v>
      </c>
      <c r="I74" s="5">
        <v>10.000166</v>
      </c>
      <c r="J74" s="1" t="str">
        <f>MID(Table1[[#This Row],[test]], LEN("perfexp-")+1, 9999)</f>
        <v>cfa-peq-hl-share-reuse</v>
      </c>
      <c r="K74" s="1">
        <f>FIND("-p", Table1[[#This Row],[test-allvar]])+LEN("-")</f>
        <v>5</v>
      </c>
      <c r="L74" s="1" t="str">
        <f>MID(Table1[[#This Row],[test-allvar]], Table1[[#This Row],[operation-idx]], LEN("pta"))</f>
        <v>peq</v>
      </c>
      <c r="M74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4" s="1" t="str">
        <f>IFERROR( LEFT(Table1[[#This Row],[sut]], FIND("-", Table1[[#This Row],[sut]])-1), Table1[[#This Row],[sut]])</f>
        <v>cfa</v>
      </c>
      <c r="O74" s="1" t="str">
        <f>IF(Table1[[#This Row],[sut-platform]]="cfa", MID(Table1[[#This Row],[sut]], 5, 2), "~na~")</f>
        <v>hl</v>
      </c>
      <c r="P74" s="1" t="str">
        <f>IF(Table1[[#This Row],[sut-platform]]="cfa", MID(Table1[[#This Row],[sut]], 8, 999), Table1[[#This Row],[sut-cfa-level]])</f>
        <v>share-reuse</v>
      </c>
      <c r="Q74" s="1" t="str">
        <f>IF(Table1[[#This Row],[sut-platform]]="cfa", LEFT(Table1[[#This Row],[suffix-cfa-sharing-alloc]], FIND("-",Table1[[#This Row],[suffix-cfa-sharing-alloc]])-1), "~na~")</f>
        <v>share</v>
      </c>
      <c r="R7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4" s="1" t="str">
        <f>MID(Table1[[#This Row],[corpus]], LEN("corpus-")+1, 999)</f>
        <v>100-1-1.txt</v>
      </c>
      <c r="T74" s="1" t="str">
        <f>LEFT(Table1[[#This Row],[corpus-varsuffix]], FIND(".txt", Table1[[#This Row],[corpus-varsuffix]])-1)</f>
        <v>100-1-1</v>
      </c>
      <c r="U74" s="1">
        <f>INT(LEFT(Table1[[#This Row],[corpus-allvar]], FIND("-", Table1[[#This Row],[corpus-varsuffix]])-1))</f>
        <v>100</v>
      </c>
      <c r="V74" s="1" t="str">
        <f>MID(Table1[[#This Row],[corpus-allvar]], LEN(Table1[[#This Row],[corpus-nstrs]])+2, 999)</f>
        <v>1-1</v>
      </c>
      <c r="W74" s="1">
        <f>INT(LEFT(Table1[[#This Row],[corpus-varsuffix2]], FIND("-", Table1[[#This Row],[corpus-varsuffix2]])-1))</f>
        <v>1</v>
      </c>
      <c r="X74" s="1">
        <f>INT(MID(Table1[[#This Row],[corpus-varsuffix2]], LEN(Table1[[#This Row],[corpus-meanlen]])+2, 999))</f>
        <v>1</v>
      </c>
      <c r="Y74" s="4">
        <f>Table1[[#This Row],[concatDoneActualCount]]/Table1[[#This Row],[execTimeActualSec]]</f>
        <v>57007053.682908863</v>
      </c>
      <c r="Z74" s="4">
        <f>CONVERT(Table1[[#This Row],[execTimeActualSec]]/Table1[[#This Row],[concatDoneActualCount]], "s", "ns")</f>
        <v>17.541688885770419</v>
      </c>
    </row>
    <row r="75" spans="1:26" x14ac:dyDescent="0.25">
      <c r="A75" s="1" t="s">
        <v>93</v>
      </c>
      <c r="B75" s="1" t="str">
        <f>Table1[[#This Row],[test]]&amp;"@"&amp;Table1[[#This Row],[corpus]]</f>
        <v>perfexp-cfa-peq-hl-share-reuse@corpus-100-10-1.txt</v>
      </c>
      <c r="C75" s="5" t="s">
        <v>72</v>
      </c>
      <c r="D75" s="5" t="s">
        <v>26</v>
      </c>
      <c r="E75" s="5">
        <v>100</v>
      </c>
      <c r="F75" s="5">
        <v>100</v>
      </c>
      <c r="G75" s="5">
        <v>9.5</v>
      </c>
      <c r="H75" s="19">
        <v>424040000</v>
      </c>
      <c r="I75" s="5">
        <v>10.000131</v>
      </c>
      <c r="J75" s="1" t="str">
        <f>MID(Table1[[#This Row],[test]], LEN("perfexp-")+1, 9999)</f>
        <v>cfa-peq-hl-share-reuse</v>
      </c>
      <c r="K75" s="1">
        <f>FIND("-p", Table1[[#This Row],[test-allvar]])+LEN("-")</f>
        <v>5</v>
      </c>
      <c r="L75" s="1" t="str">
        <f>MID(Table1[[#This Row],[test-allvar]], Table1[[#This Row],[operation-idx]], LEN("pta"))</f>
        <v>peq</v>
      </c>
      <c r="M75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5" s="1" t="str">
        <f>IFERROR( LEFT(Table1[[#This Row],[sut]], FIND("-", Table1[[#This Row],[sut]])-1), Table1[[#This Row],[sut]])</f>
        <v>cfa</v>
      </c>
      <c r="O75" s="1" t="str">
        <f>IF(Table1[[#This Row],[sut-platform]]="cfa", MID(Table1[[#This Row],[sut]], 5, 2), "~na~")</f>
        <v>hl</v>
      </c>
      <c r="P75" s="1" t="str">
        <f>IF(Table1[[#This Row],[sut-platform]]="cfa", MID(Table1[[#This Row],[sut]], 8, 999), Table1[[#This Row],[sut-cfa-level]])</f>
        <v>share-reuse</v>
      </c>
      <c r="Q75" s="1" t="str">
        <f>IF(Table1[[#This Row],[sut-platform]]="cfa", LEFT(Table1[[#This Row],[suffix-cfa-sharing-alloc]], FIND("-",Table1[[#This Row],[suffix-cfa-sharing-alloc]])-1), "~na~")</f>
        <v>share</v>
      </c>
      <c r="R7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5" s="1" t="str">
        <f>MID(Table1[[#This Row],[corpus]], LEN("corpus-")+1, 999)</f>
        <v>100-10-1.txt</v>
      </c>
      <c r="T75" s="1" t="str">
        <f>LEFT(Table1[[#This Row],[corpus-varsuffix]], FIND(".txt", Table1[[#This Row],[corpus-varsuffix]])-1)</f>
        <v>100-10-1</v>
      </c>
      <c r="U75" s="1">
        <f>INT(LEFT(Table1[[#This Row],[corpus-allvar]], FIND("-", Table1[[#This Row],[corpus-varsuffix]])-1))</f>
        <v>100</v>
      </c>
      <c r="V75" s="1" t="str">
        <f>MID(Table1[[#This Row],[corpus-allvar]], LEN(Table1[[#This Row],[corpus-nstrs]])+2, 999)</f>
        <v>10-1</v>
      </c>
      <c r="W75" s="1">
        <f>INT(LEFT(Table1[[#This Row],[corpus-varsuffix2]], FIND("-", Table1[[#This Row],[corpus-varsuffix2]])-1))</f>
        <v>10</v>
      </c>
      <c r="X75" s="1">
        <f>INT(MID(Table1[[#This Row],[corpus-varsuffix2]], LEN(Table1[[#This Row],[corpus-meanlen]])+2, 999))</f>
        <v>1</v>
      </c>
      <c r="Y75" s="4">
        <f>Table1[[#This Row],[concatDoneActualCount]]/Table1[[#This Row],[execTimeActualSec]]</f>
        <v>42403444.514876857</v>
      </c>
      <c r="Z75" s="4">
        <f>CONVERT(Table1[[#This Row],[execTimeActualSec]]/Table1[[#This Row],[concatDoneActualCount]], "s", "ns")</f>
        <v>23.582989812281859</v>
      </c>
    </row>
    <row r="76" spans="1:26" x14ac:dyDescent="0.25">
      <c r="A76" s="1" t="s">
        <v>93</v>
      </c>
      <c r="B76" s="1" t="str">
        <f>Table1[[#This Row],[test]]&amp;"@"&amp;Table1[[#This Row],[corpus]]</f>
        <v>perfexp-cfa-peq-hl-share-reuse@corpus-100-100-1.txt</v>
      </c>
      <c r="C76" s="5" t="s">
        <v>72</v>
      </c>
      <c r="D76" s="5" t="s">
        <v>43</v>
      </c>
      <c r="E76" s="5">
        <v>100</v>
      </c>
      <c r="F76" s="5">
        <v>100</v>
      </c>
      <c r="G76" s="5">
        <v>106.37</v>
      </c>
      <c r="H76" s="19">
        <v>248850000</v>
      </c>
      <c r="I76" s="5">
        <v>10.000220000000001</v>
      </c>
      <c r="J76" s="1" t="str">
        <f>MID(Table1[[#This Row],[test]], LEN("perfexp-")+1, 9999)</f>
        <v>cfa-peq-hl-share-reuse</v>
      </c>
      <c r="K76" s="1">
        <f>FIND("-p", Table1[[#This Row],[test-allvar]])+LEN("-")</f>
        <v>5</v>
      </c>
      <c r="L76" s="1" t="str">
        <f>MID(Table1[[#This Row],[test-allvar]], Table1[[#This Row],[operation-idx]], LEN("pta"))</f>
        <v>peq</v>
      </c>
      <c r="M76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6" s="1" t="str">
        <f>IFERROR( LEFT(Table1[[#This Row],[sut]], FIND("-", Table1[[#This Row],[sut]])-1), Table1[[#This Row],[sut]])</f>
        <v>cfa</v>
      </c>
      <c r="O76" s="1" t="str">
        <f>IF(Table1[[#This Row],[sut-platform]]="cfa", MID(Table1[[#This Row],[sut]], 5, 2), "~na~")</f>
        <v>hl</v>
      </c>
      <c r="P76" s="1" t="str">
        <f>IF(Table1[[#This Row],[sut-platform]]="cfa", MID(Table1[[#This Row],[sut]], 8, 999), Table1[[#This Row],[sut-cfa-level]])</f>
        <v>share-reuse</v>
      </c>
      <c r="Q76" s="1" t="str">
        <f>IF(Table1[[#This Row],[sut-platform]]="cfa", LEFT(Table1[[#This Row],[suffix-cfa-sharing-alloc]], FIND("-",Table1[[#This Row],[suffix-cfa-sharing-alloc]])-1), "~na~")</f>
        <v>share</v>
      </c>
      <c r="R7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6" s="1" t="str">
        <f>MID(Table1[[#This Row],[corpus]], LEN("corpus-")+1, 999)</f>
        <v>100-100-1.txt</v>
      </c>
      <c r="T76" s="1" t="str">
        <f>LEFT(Table1[[#This Row],[corpus-varsuffix]], FIND(".txt", Table1[[#This Row],[corpus-varsuffix]])-1)</f>
        <v>100-100-1</v>
      </c>
      <c r="U76" s="1">
        <f>INT(LEFT(Table1[[#This Row],[corpus-allvar]], FIND("-", Table1[[#This Row],[corpus-varsuffix]])-1))</f>
        <v>100</v>
      </c>
      <c r="V76" s="1" t="str">
        <f>MID(Table1[[#This Row],[corpus-allvar]], LEN(Table1[[#This Row],[corpus-nstrs]])+2, 999)</f>
        <v>100-1</v>
      </c>
      <c r="W76" s="1">
        <f>INT(LEFT(Table1[[#This Row],[corpus-varsuffix2]], FIND("-", Table1[[#This Row],[corpus-varsuffix2]])-1))</f>
        <v>100</v>
      </c>
      <c r="X76" s="1">
        <f>INT(MID(Table1[[#This Row],[corpus-varsuffix2]], LEN(Table1[[#This Row],[corpus-meanlen]])+2, 999))</f>
        <v>1</v>
      </c>
      <c r="Y76" s="4">
        <f>Table1[[#This Row],[concatDoneActualCount]]/Table1[[#This Row],[execTimeActualSec]]</f>
        <v>24884452.542044073</v>
      </c>
      <c r="Z76" s="4">
        <f>CONVERT(Table1[[#This Row],[execTimeActualSec]]/Table1[[#This Row],[concatDoneActualCount]], "s", "ns")</f>
        <v>40.185734378139443</v>
      </c>
    </row>
    <row r="77" spans="1:26" x14ac:dyDescent="0.25">
      <c r="A77" s="1" t="s">
        <v>93</v>
      </c>
      <c r="B77" s="1" t="str">
        <f>Table1[[#This Row],[test]]&amp;"@"&amp;Table1[[#This Row],[corpus]]</f>
        <v>perfexp-cfa-peq-hl-share-reuse@corpus-100-2-1.txt</v>
      </c>
      <c r="C77" s="5" t="s">
        <v>72</v>
      </c>
      <c r="D77" s="5" t="s">
        <v>27</v>
      </c>
      <c r="E77" s="5">
        <v>100</v>
      </c>
      <c r="F77" s="5">
        <v>100</v>
      </c>
      <c r="G77" s="5">
        <v>2.0299999999999998</v>
      </c>
      <c r="H77" s="19">
        <v>458970000</v>
      </c>
      <c r="I77" s="5">
        <v>10.000031999999999</v>
      </c>
      <c r="J77" s="1" t="str">
        <f>MID(Table1[[#This Row],[test]], LEN("perfexp-")+1, 9999)</f>
        <v>cfa-peq-hl-share-reuse</v>
      </c>
      <c r="K77" s="1">
        <f>FIND("-p", Table1[[#This Row],[test-allvar]])+LEN("-")</f>
        <v>5</v>
      </c>
      <c r="L77" s="1" t="str">
        <f>MID(Table1[[#This Row],[test-allvar]], Table1[[#This Row],[operation-idx]], LEN("pta"))</f>
        <v>peq</v>
      </c>
      <c r="M77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7" s="1" t="str">
        <f>IFERROR( LEFT(Table1[[#This Row],[sut]], FIND("-", Table1[[#This Row],[sut]])-1), Table1[[#This Row],[sut]])</f>
        <v>cfa</v>
      </c>
      <c r="O77" s="1" t="str">
        <f>IF(Table1[[#This Row],[sut-platform]]="cfa", MID(Table1[[#This Row],[sut]], 5, 2), "~na~")</f>
        <v>hl</v>
      </c>
      <c r="P77" s="1" t="str">
        <f>IF(Table1[[#This Row],[sut-platform]]="cfa", MID(Table1[[#This Row],[sut]], 8, 999), Table1[[#This Row],[sut-cfa-level]])</f>
        <v>share-reuse</v>
      </c>
      <c r="Q77" s="1" t="str">
        <f>IF(Table1[[#This Row],[sut-platform]]="cfa", LEFT(Table1[[#This Row],[suffix-cfa-sharing-alloc]], FIND("-",Table1[[#This Row],[suffix-cfa-sharing-alloc]])-1), "~na~")</f>
        <v>share</v>
      </c>
      <c r="R7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7" s="1" t="str">
        <f>MID(Table1[[#This Row],[corpus]], LEN("corpus-")+1, 999)</f>
        <v>100-2-1.txt</v>
      </c>
      <c r="T77" s="1" t="str">
        <f>LEFT(Table1[[#This Row],[corpus-varsuffix]], FIND(".txt", Table1[[#This Row],[corpus-varsuffix]])-1)</f>
        <v>100-2-1</v>
      </c>
      <c r="U77" s="1">
        <f>INT(LEFT(Table1[[#This Row],[corpus-allvar]], FIND("-", Table1[[#This Row],[corpus-varsuffix]])-1))</f>
        <v>100</v>
      </c>
      <c r="V77" s="1" t="str">
        <f>MID(Table1[[#This Row],[corpus-allvar]], LEN(Table1[[#This Row],[corpus-nstrs]])+2, 999)</f>
        <v>2-1</v>
      </c>
      <c r="W77" s="1">
        <f>INT(LEFT(Table1[[#This Row],[corpus-varsuffix2]], FIND("-", Table1[[#This Row],[corpus-varsuffix2]])-1))</f>
        <v>2</v>
      </c>
      <c r="X77" s="1">
        <f>INT(MID(Table1[[#This Row],[corpus-varsuffix2]], LEN(Table1[[#This Row],[corpus-meanlen]])+2, 999))</f>
        <v>1</v>
      </c>
      <c r="Y77" s="4">
        <f>Table1[[#This Row],[concatDoneActualCount]]/Table1[[#This Row],[execTimeActualSec]]</f>
        <v>45896853.130069986</v>
      </c>
      <c r="Z77" s="4">
        <f>CONVERT(Table1[[#This Row],[execTimeActualSec]]/Table1[[#This Row],[concatDoneActualCount]], "s", "ns")</f>
        <v>21.787986142885153</v>
      </c>
    </row>
    <row r="78" spans="1:26" x14ac:dyDescent="0.25">
      <c r="A78" s="1" t="s">
        <v>93</v>
      </c>
      <c r="B78" s="1" t="str">
        <f>Table1[[#This Row],[test]]&amp;"@"&amp;Table1[[#This Row],[corpus]]</f>
        <v>perfexp-cfa-peq-hl-share-reuse@corpus-100-20-1.txt</v>
      </c>
      <c r="C78" s="5" t="s">
        <v>72</v>
      </c>
      <c r="D78" s="5" t="s">
        <v>28</v>
      </c>
      <c r="E78" s="5">
        <v>100</v>
      </c>
      <c r="F78" s="5">
        <v>100</v>
      </c>
      <c r="G78" s="5">
        <v>22.96</v>
      </c>
      <c r="H78" s="19">
        <v>372450000</v>
      </c>
      <c r="I78" s="5">
        <v>10.000201000000001</v>
      </c>
      <c r="J78" s="1" t="str">
        <f>MID(Table1[[#This Row],[test]], LEN("perfexp-")+1, 9999)</f>
        <v>cfa-peq-hl-share-reuse</v>
      </c>
      <c r="K78" s="1">
        <f>FIND("-p", Table1[[#This Row],[test-allvar]])+LEN("-")</f>
        <v>5</v>
      </c>
      <c r="L78" s="1" t="str">
        <f>MID(Table1[[#This Row],[test-allvar]], Table1[[#This Row],[operation-idx]], LEN("pta"))</f>
        <v>peq</v>
      </c>
      <c r="M78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8" s="1" t="str">
        <f>IFERROR( LEFT(Table1[[#This Row],[sut]], FIND("-", Table1[[#This Row],[sut]])-1), Table1[[#This Row],[sut]])</f>
        <v>cfa</v>
      </c>
      <c r="O78" s="1" t="str">
        <f>IF(Table1[[#This Row],[sut-platform]]="cfa", MID(Table1[[#This Row],[sut]], 5, 2), "~na~")</f>
        <v>hl</v>
      </c>
      <c r="P78" s="1" t="str">
        <f>IF(Table1[[#This Row],[sut-platform]]="cfa", MID(Table1[[#This Row],[sut]], 8, 999), Table1[[#This Row],[sut-cfa-level]])</f>
        <v>share-reuse</v>
      </c>
      <c r="Q78" s="1" t="str">
        <f>IF(Table1[[#This Row],[sut-platform]]="cfa", LEFT(Table1[[#This Row],[suffix-cfa-sharing-alloc]], FIND("-",Table1[[#This Row],[suffix-cfa-sharing-alloc]])-1), "~na~")</f>
        <v>share</v>
      </c>
      <c r="R7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8" s="1" t="str">
        <f>MID(Table1[[#This Row],[corpus]], LEN("corpus-")+1, 999)</f>
        <v>100-20-1.txt</v>
      </c>
      <c r="T78" s="1" t="str">
        <f>LEFT(Table1[[#This Row],[corpus-varsuffix]], FIND(".txt", Table1[[#This Row],[corpus-varsuffix]])-1)</f>
        <v>100-20-1</v>
      </c>
      <c r="U78" s="1">
        <f>INT(LEFT(Table1[[#This Row],[corpus-allvar]], FIND("-", Table1[[#This Row],[corpus-varsuffix]])-1))</f>
        <v>100</v>
      </c>
      <c r="V78" s="1" t="str">
        <f>MID(Table1[[#This Row],[corpus-allvar]], LEN(Table1[[#This Row],[corpus-nstrs]])+2, 999)</f>
        <v>20-1</v>
      </c>
      <c r="W78" s="1">
        <f>INT(LEFT(Table1[[#This Row],[corpus-varsuffix2]], FIND("-", Table1[[#This Row],[corpus-varsuffix2]])-1))</f>
        <v>20</v>
      </c>
      <c r="X78" s="1">
        <f>INT(MID(Table1[[#This Row],[corpus-varsuffix2]], LEN(Table1[[#This Row],[corpus-meanlen]])+2, 999))</f>
        <v>1</v>
      </c>
      <c r="Y78" s="4">
        <f>Table1[[#This Row],[concatDoneActualCount]]/Table1[[#This Row],[execTimeActualSec]]</f>
        <v>37244251.390547045</v>
      </c>
      <c r="Z78" s="4">
        <f>CONVERT(Table1[[#This Row],[execTimeActualSec]]/Table1[[#This Row],[concatDoneActualCount]], "s", "ns")</f>
        <v>26.849781178681706</v>
      </c>
    </row>
    <row r="79" spans="1:26" x14ac:dyDescent="0.25">
      <c r="A79" s="1" t="s">
        <v>93</v>
      </c>
      <c r="B79" s="1" t="str">
        <f>Table1[[#This Row],[test]]&amp;"@"&amp;Table1[[#This Row],[corpus]]</f>
        <v>perfexp-cfa-peq-hl-share-reuse@corpus-100-200-1.txt</v>
      </c>
      <c r="C79" s="5" t="s">
        <v>72</v>
      </c>
      <c r="D79" s="5" t="s">
        <v>45</v>
      </c>
      <c r="E79" s="5">
        <v>100</v>
      </c>
      <c r="F79" s="5">
        <v>100</v>
      </c>
      <c r="G79" s="5">
        <v>177.28</v>
      </c>
      <c r="H79" s="19">
        <v>189300000</v>
      </c>
      <c r="I79" s="5">
        <v>10.000140999999999</v>
      </c>
      <c r="J79" s="1" t="str">
        <f>MID(Table1[[#This Row],[test]], LEN("perfexp-")+1, 9999)</f>
        <v>cfa-peq-hl-share-reuse</v>
      </c>
      <c r="K79" s="1">
        <f>FIND("-p", Table1[[#This Row],[test-allvar]])+LEN("-")</f>
        <v>5</v>
      </c>
      <c r="L79" s="1" t="str">
        <f>MID(Table1[[#This Row],[test-allvar]], Table1[[#This Row],[operation-idx]], LEN("pta"))</f>
        <v>peq</v>
      </c>
      <c r="M79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79" s="1" t="str">
        <f>IFERROR( LEFT(Table1[[#This Row],[sut]], FIND("-", Table1[[#This Row],[sut]])-1), Table1[[#This Row],[sut]])</f>
        <v>cfa</v>
      </c>
      <c r="O79" s="1" t="str">
        <f>IF(Table1[[#This Row],[sut-platform]]="cfa", MID(Table1[[#This Row],[sut]], 5, 2), "~na~")</f>
        <v>hl</v>
      </c>
      <c r="P79" s="1" t="str">
        <f>IF(Table1[[#This Row],[sut-platform]]="cfa", MID(Table1[[#This Row],[sut]], 8, 999), Table1[[#This Row],[sut-cfa-level]])</f>
        <v>share-reuse</v>
      </c>
      <c r="Q79" s="1" t="str">
        <f>IF(Table1[[#This Row],[sut-platform]]="cfa", LEFT(Table1[[#This Row],[suffix-cfa-sharing-alloc]], FIND("-",Table1[[#This Row],[suffix-cfa-sharing-alloc]])-1), "~na~")</f>
        <v>share</v>
      </c>
      <c r="R7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79" s="1" t="str">
        <f>MID(Table1[[#This Row],[corpus]], LEN("corpus-")+1, 999)</f>
        <v>100-200-1.txt</v>
      </c>
      <c r="T79" s="1" t="str">
        <f>LEFT(Table1[[#This Row],[corpus-varsuffix]], FIND(".txt", Table1[[#This Row],[corpus-varsuffix]])-1)</f>
        <v>100-200-1</v>
      </c>
      <c r="U79" s="1">
        <f>INT(LEFT(Table1[[#This Row],[corpus-allvar]], FIND("-", Table1[[#This Row],[corpus-varsuffix]])-1))</f>
        <v>100</v>
      </c>
      <c r="V79" s="1" t="str">
        <f>MID(Table1[[#This Row],[corpus-allvar]], LEN(Table1[[#This Row],[corpus-nstrs]])+2, 999)</f>
        <v>200-1</v>
      </c>
      <c r="W79" s="1">
        <f>INT(LEFT(Table1[[#This Row],[corpus-varsuffix2]], FIND("-", Table1[[#This Row],[corpus-varsuffix2]])-1))</f>
        <v>200</v>
      </c>
      <c r="X79" s="1">
        <f>INT(MID(Table1[[#This Row],[corpus-varsuffix2]], LEN(Table1[[#This Row],[corpus-meanlen]])+2, 999))</f>
        <v>1</v>
      </c>
      <c r="Y79" s="4">
        <f>Table1[[#This Row],[concatDoneActualCount]]/Table1[[#This Row],[execTimeActualSec]]</f>
        <v>18929733.09076342</v>
      </c>
      <c r="Z79" s="4">
        <f>CONVERT(Table1[[#This Row],[execTimeActualSec]]/Table1[[#This Row],[concatDoneActualCount]], "s", "ns")</f>
        <v>52.826946645536182</v>
      </c>
    </row>
    <row r="80" spans="1:26" x14ac:dyDescent="0.25">
      <c r="A80" s="1" t="s">
        <v>93</v>
      </c>
      <c r="B80" s="1" t="str">
        <f>Table1[[#This Row],[test]]&amp;"@"&amp;Table1[[#This Row],[corpus]]</f>
        <v>perfexp-cfa-peq-hl-share-reuse@corpus-100-5-1.txt</v>
      </c>
      <c r="C80" s="5" t="s">
        <v>72</v>
      </c>
      <c r="D80" s="5" t="s">
        <v>29</v>
      </c>
      <c r="E80" s="5">
        <v>100</v>
      </c>
      <c r="F80" s="5">
        <v>100</v>
      </c>
      <c r="G80" s="5">
        <v>5.27</v>
      </c>
      <c r="H80" s="19">
        <v>432540000</v>
      </c>
      <c r="I80" s="5">
        <v>10.000035</v>
      </c>
      <c r="J80" s="1" t="str">
        <f>MID(Table1[[#This Row],[test]], LEN("perfexp-")+1, 9999)</f>
        <v>cfa-peq-hl-share-reuse</v>
      </c>
      <c r="K80" s="1">
        <f>FIND("-p", Table1[[#This Row],[test-allvar]])+LEN("-")</f>
        <v>5</v>
      </c>
      <c r="L80" s="1" t="str">
        <f>MID(Table1[[#This Row],[test-allvar]], Table1[[#This Row],[operation-idx]], LEN("pta"))</f>
        <v>peq</v>
      </c>
      <c r="M80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80" s="1" t="str">
        <f>IFERROR( LEFT(Table1[[#This Row],[sut]], FIND("-", Table1[[#This Row],[sut]])-1), Table1[[#This Row],[sut]])</f>
        <v>cfa</v>
      </c>
      <c r="O80" s="1" t="str">
        <f>IF(Table1[[#This Row],[sut-platform]]="cfa", MID(Table1[[#This Row],[sut]], 5, 2), "~na~")</f>
        <v>hl</v>
      </c>
      <c r="P80" s="1" t="str">
        <f>IF(Table1[[#This Row],[sut-platform]]="cfa", MID(Table1[[#This Row],[sut]], 8, 999), Table1[[#This Row],[sut-cfa-level]])</f>
        <v>share-reuse</v>
      </c>
      <c r="Q80" s="1" t="str">
        <f>IF(Table1[[#This Row],[sut-platform]]="cfa", LEFT(Table1[[#This Row],[suffix-cfa-sharing-alloc]], FIND("-",Table1[[#This Row],[suffix-cfa-sharing-alloc]])-1), "~na~")</f>
        <v>share</v>
      </c>
      <c r="R8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80" s="1" t="str">
        <f>MID(Table1[[#This Row],[corpus]], LEN("corpus-")+1, 999)</f>
        <v>100-5-1.txt</v>
      </c>
      <c r="T80" s="1" t="str">
        <f>LEFT(Table1[[#This Row],[corpus-varsuffix]], FIND(".txt", Table1[[#This Row],[corpus-varsuffix]])-1)</f>
        <v>100-5-1</v>
      </c>
      <c r="U80" s="1">
        <f>INT(LEFT(Table1[[#This Row],[corpus-allvar]], FIND("-", Table1[[#This Row],[corpus-varsuffix]])-1))</f>
        <v>100</v>
      </c>
      <c r="V80" s="1" t="str">
        <f>MID(Table1[[#This Row],[corpus-allvar]], LEN(Table1[[#This Row],[corpus-nstrs]])+2, 999)</f>
        <v>5-1</v>
      </c>
      <c r="W80" s="1">
        <f>INT(LEFT(Table1[[#This Row],[corpus-varsuffix2]], FIND("-", Table1[[#This Row],[corpus-varsuffix2]])-1))</f>
        <v>5</v>
      </c>
      <c r="X80" s="1">
        <f>INT(MID(Table1[[#This Row],[corpus-varsuffix2]], LEN(Table1[[#This Row],[corpus-meanlen]])+2, 999))</f>
        <v>1</v>
      </c>
      <c r="Y80" s="4">
        <f>Table1[[#This Row],[concatDoneActualCount]]/Table1[[#This Row],[execTimeActualSec]]</f>
        <v>43253848.611529857</v>
      </c>
      <c r="Z80" s="4">
        <f>CONVERT(Table1[[#This Row],[execTimeActualSec]]/Table1[[#This Row],[concatDoneActualCount]], "s", "ns")</f>
        <v>23.119330004161466</v>
      </c>
    </row>
    <row r="81" spans="1:26" x14ac:dyDescent="0.25">
      <c r="A81" s="1" t="s">
        <v>93</v>
      </c>
      <c r="B81" s="1" t="str">
        <f>Table1[[#This Row],[test]]&amp;"@"&amp;Table1[[#This Row],[corpus]]</f>
        <v>perfexp-cfa-peq-hl-share-reuse@corpus-100-50-1.txt</v>
      </c>
      <c r="C81" s="5" t="s">
        <v>72</v>
      </c>
      <c r="D81" s="5" t="s">
        <v>44</v>
      </c>
      <c r="E81" s="5">
        <v>100</v>
      </c>
      <c r="F81" s="5">
        <v>100</v>
      </c>
      <c r="G81" s="5">
        <v>43.32</v>
      </c>
      <c r="H81" s="19">
        <v>320980000</v>
      </c>
      <c r="I81" s="5">
        <v>10.000059</v>
      </c>
      <c r="J81" s="1" t="str">
        <f>MID(Table1[[#This Row],[test]], LEN("perfexp-")+1, 9999)</f>
        <v>cfa-peq-hl-share-reuse</v>
      </c>
      <c r="K81" s="1">
        <f>FIND("-p", Table1[[#This Row],[test-allvar]])+LEN("-")</f>
        <v>5</v>
      </c>
      <c r="L81" s="1" t="str">
        <f>MID(Table1[[#This Row],[test-allvar]], Table1[[#This Row],[operation-idx]], LEN("pta"))</f>
        <v>peq</v>
      </c>
      <c r="M81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81" s="1" t="str">
        <f>IFERROR( LEFT(Table1[[#This Row],[sut]], FIND("-", Table1[[#This Row],[sut]])-1), Table1[[#This Row],[sut]])</f>
        <v>cfa</v>
      </c>
      <c r="O81" s="1" t="str">
        <f>IF(Table1[[#This Row],[sut-platform]]="cfa", MID(Table1[[#This Row],[sut]], 5, 2), "~na~")</f>
        <v>hl</v>
      </c>
      <c r="P81" s="1" t="str">
        <f>IF(Table1[[#This Row],[sut-platform]]="cfa", MID(Table1[[#This Row],[sut]], 8, 999), Table1[[#This Row],[sut-cfa-level]])</f>
        <v>share-reuse</v>
      </c>
      <c r="Q81" s="1" t="str">
        <f>IF(Table1[[#This Row],[sut-platform]]="cfa", LEFT(Table1[[#This Row],[suffix-cfa-sharing-alloc]], FIND("-",Table1[[#This Row],[suffix-cfa-sharing-alloc]])-1), "~na~")</f>
        <v>share</v>
      </c>
      <c r="R8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81" s="1" t="str">
        <f>MID(Table1[[#This Row],[corpus]], LEN("corpus-")+1, 999)</f>
        <v>100-50-1.txt</v>
      </c>
      <c r="T81" s="1" t="str">
        <f>LEFT(Table1[[#This Row],[corpus-varsuffix]], FIND(".txt", Table1[[#This Row],[corpus-varsuffix]])-1)</f>
        <v>100-50-1</v>
      </c>
      <c r="U81" s="1">
        <f>INT(LEFT(Table1[[#This Row],[corpus-allvar]], FIND("-", Table1[[#This Row],[corpus-varsuffix]])-1))</f>
        <v>100</v>
      </c>
      <c r="V81" s="1" t="str">
        <f>MID(Table1[[#This Row],[corpus-allvar]], LEN(Table1[[#This Row],[corpus-nstrs]])+2, 999)</f>
        <v>50-1</v>
      </c>
      <c r="W81" s="1">
        <f>INT(LEFT(Table1[[#This Row],[corpus-varsuffix2]], FIND("-", Table1[[#This Row],[corpus-varsuffix2]])-1))</f>
        <v>50</v>
      </c>
      <c r="X81" s="1">
        <f>INT(MID(Table1[[#This Row],[corpus-varsuffix2]], LEN(Table1[[#This Row],[corpus-meanlen]])+2, 999))</f>
        <v>1</v>
      </c>
      <c r="Y81" s="4">
        <f>Table1[[#This Row],[concatDoneActualCount]]/Table1[[#This Row],[execTimeActualSec]]</f>
        <v>32097810.622917324</v>
      </c>
      <c r="Z81" s="4">
        <f>CONVERT(Table1[[#This Row],[execTimeActualSec]]/Table1[[#This Row],[concatDoneActualCount]], "s", "ns")</f>
        <v>31.154772883045673</v>
      </c>
    </row>
    <row r="82" spans="1:26" x14ac:dyDescent="0.25">
      <c r="A82" s="1" t="s">
        <v>93</v>
      </c>
      <c r="B82" s="1" t="str">
        <f>Table1[[#This Row],[test]]&amp;"@"&amp;Table1[[#This Row],[corpus]]</f>
        <v>perfexp-cfa-peq-hl-share-reuse@corpus-100-500-1.txt</v>
      </c>
      <c r="C82" s="5" t="s">
        <v>72</v>
      </c>
      <c r="D82" s="5" t="s">
        <v>46</v>
      </c>
      <c r="E82" s="5">
        <v>100</v>
      </c>
      <c r="F82" s="5">
        <v>100</v>
      </c>
      <c r="G82" s="5">
        <v>557.26</v>
      </c>
      <c r="H82" s="19">
        <v>123900000</v>
      </c>
      <c r="I82" s="5">
        <v>10.000372</v>
      </c>
      <c r="J82" s="1" t="str">
        <f>MID(Table1[[#This Row],[test]], LEN("perfexp-")+1, 9999)</f>
        <v>cfa-peq-hl-share-reuse</v>
      </c>
      <c r="K82" s="1">
        <f>FIND("-p", Table1[[#This Row],[test-allvar]])+LEN("-")</f>
        <v>5</v>
      </c>
      <c r="L82" s="1" t="str">
        <f>MID(Table1[[#This Row],[test-allvar]], Table1[[#This Row],[operation-idx]], LEN("pta"))</f>
        <v>peq</v>
      </c>
      <c r="M82" s="1" t="str">
        <f>LEFT(Table1[[#This Row],[test-allvar]], Table1[[#This Row],[operation-idx]]-LEN("-")-1) &amp; MID(Table1[[#This Row],[test-allvar]], Table1[[#This Row],[operation-idx]]+LEN(Table1[[#This Row],[operation]]), 9999)</f>
        <v>cfa-hl-share-reuse</v>
      </c>
      <c r="N82" s="1" t="str">
        <f>IFERROR( LEFT(Table1[[#This Row],[sut]], FIND("-", Table1[[#This Row],[sut]])-1), Table1[[#This Row],[sut]])</f>
        <v>cfa</v>
      </c>
      <c r="O82" s="1" t="str">
        <f>IF(Table1[[#This Row],[sut-platform]]="cfa", MID(Table1[[#This Row],[sut]], 5, 2), "~na~")</f>
        <v>hl</v>
      </c>
      <c r="P82" s="1" t="str">
        <f>IF(Table1[[#This Row],[sut-platform]]="cfa", MID(Table1[[#This Row],[sut]], 8, 999), Table1[[#This Row],[sut-cfa-level]])</f>
        <v>share-reuse</v>
      </c>
      <c r="Q82" s="1" t="str">
        <f>IF(Table1[[#This Row],[sut-platform]]="cfa", LEFT(Table1[[#This Row],[suffix-cfa-sharing-alloc]], FIND("-",Table1[[#This Row],[suffix-cfa-sharing-alloc]])-1), "~na~")</f>
        <v>share</v>
      </c>
      <c r="R8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82" s="1" t="str">
        <f>MID(Table1[[#This Row],[corpus]], LEN("corpus-")+1, 999)</f>
        <v>100-500-1.txt</v>
      </c>
      <c r="T82" s="1" t="str">
        <f>LEFT(Table1[[#This Row],[corpus-varsuffix]], FIND(".txt", Table1[[#This Row],[corpus-varsuffix]])-1)</f>
        <v>100-500-1</v>
      </c>
      <c r="U82" s="1">
        <f>INT(LEFT(Table1[[#This Row],[corpus-allvar]], FIND("-", Table1[[#This Row],[corpus-varsuffix]])-1))</f>
        <v>100</v>
      </c>
      <c r="V82" s="1" t="str">
        <f>MID(Table1[[#This Row],[corpus-allvar]], LEN(Table1[[#This Row],[corpus-nstrs]])+2, 999)</f>
        <v>500-1</v>
      </c>
      <c r="W82" s="1">
        <f>INT(LEFT(Table1[[#This Row],[corpus-varsuffix2]], FIND("-", Table1[[#This Row],[corpus-varsuffix2]])-1))</f>
        <v>500</v>
      </c>
      <c r="X82" s="1">
        <f>INT(MID(Table1[[#This Row],[corpus-varsuffix2]], LEN(Table1[[#This Row],[corpus-meanlen]])+2, 999))</f>
        <v>1</v>
      </c>
      <c r="Y82" s="4">
        <f>Table1[[#This Row],[concatDoneActualCount]]/Table1[[#This Row],[execTimeActualSec]]</f>
        <v>12389539.109145138</v>
      </c>
      <c r="Z82" s="4">
        <f>CONVERT(Table1[[#This Row],[execTimeActualSec]]/Table1[[#This Row],[concatDoneActualCount]], "s", "ns")</f>
        <v>80.713252623083136</v>
      </c>
    </row>
    <row r="83" spans="1:26" x14ac:dyDescent="0.25">
      <c r="A83" s="1" t="s">
        <v>93</v>
      </c>
      <c r="B83" s="1" t="str">
        <f>Table1[[#This Row],[test]]&amp;"@"&amp;Table1[[#This Row],[corpus]]</f>
        <v>perfexp-cfa-peq-hl-share-fresh@corpus-100-1-1.txt</v>
      </c>
      <c r="C83" s="5" t="s">
        <v>73</v>
      </c>
      <c r="D83" s="5" t="s">
        <v>25</v>
      </c>
      <c r="E83" s="5">
        <v>100</v>
      </c>
      <c r="F83" s="5">
        <v>100</v>
      </c>
      <c r="G83" s="5">
        <v>1</v>
      </c>
      <c r="H83" s="19">
        <v>551530000</v>
      </c>
      <c r="I83" s="5">
        <v>10.000112</v>
      </c>
      <c r="J83" s="1" t="str">
        <f>MID(Table1[[#This Row],[test]], LEN("perfexp-")+1, 9999)</f>
        <v>cfa-peq-hl-share-fresh</v>
      </c>
      <c r="K83" s="1">
        <f>FIND("-p", Table1[[#This Row],[test-allvar]])+LEN("-")</f>
        <v>5</v>
      </c>
      <c r="L83" s="1" t="str">
        <f>MID(Table1[[#This Row],[test-allvar]], Table1[[#This Row],[operation-idx]], LEN("pta"))</f>
        <v>peq</v>
      </c>
      <c r="M83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3" s="1" t="str">
        <f>IFERROR( LEFT(Table1[[#This Row],[sut]], FIND("-", Table1[[#This Row],[sut]])-1), Table1[[#This Row],[sut]])</f>
        <v>cfa</v>
      </c>
      <c r="O83" s="1" t="str">
        <f>IF(Table1[[#This Row],[sut-platform]]="cfa", MID(Table1[[#This Row],[sut]], 5, 2), "~na~")</f>
        <v>hl</v>
      </c>
      <c r="P83" s="1" t="str">
        <f>IF(Table1[[#This Row],[sut-platform]]="cfa", MID(Table1[[#This Row],[sut]], 8, 999), Table1[[#This Row],[sut-cfa-level]])</f>
        <v>share-fresh</v>
      </c>
      <c r="Q83" s="1" t="str">
        <f>IF(Table1[[#This Row],[sut-platform]]="cfa", LEFT(Table1[[#This Row],[suffix-cfa-sharing-alloc]], FIND("-",Table1[[#This Row],[suffix-cfa-sharing-alloc]])-1), "~na~")</f>
        <v>share</v>
      </c>
      <c r="R8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3" s="1" t="str">
        <f>MID(Table1[[#This Row],[corpus]], LEN("corpus-")+1, 999)</f>
        <v>100-1-1.txt</v>
      </c>
      <c r="T83" s="1" t="str">
        <f>LEFT(Table1[[#This Row],[corpus-varsuffix]], FIND(".txt", Table1[[#This Row],[corpus-varsuffix]])-1)</f>
        <v>100-1-1</v>
      </c>
      <c r="U83" s="1">
        <f>INT(LEFT(Table1[[#This Row],[corpus-allvar]], FIND("-", Table1[[#This Row],[corpus-varsuffix]])-1))</f>
        <v>100</v>
      </c>
      <c r="V83" s="1" t="str">
        <f>MID(Table1[[#This Row],[corpus-allvar]], LEN(Table1[[#This Row],[corpus-nstrs]])+2, 999)</f>
        <v>1-1</v>
      </c>
      <c r="W83" s="1">
        <f>INT(LEFT(Table1[[#This Row],[corpus-varsuffix2]], FIND("-", Table1[[#This Row],[corpus-varsuffix2]])-1))</f>
        <v>1</v>
      </c>
      <c r="X83" s="1">
        <f>INT(MID(Table1[[#This Row],[corpus-varsuffix2]], LEN(Table1[[#This Row],[corpus-meanlen]])+2, 999))</f>
        <v>1</v>
      </c>
      <c r="Y83" s="4">
        <f>Table1[[#This Row],[concatDoneActualCount]]/Table1[[#This Row],[execTimeActualSec]]</f>
        <v>55152382.293318316</v>
      </c>
      <c r="Z83" s="4">
        <f>CONVERT(Table1[[#This Row],[execTimeActualSec]]/Table1[[#This Row],[concatDoneActualCount]], "s", "ns")</f>
        <v>18.131583050785995</v>
      </c>
    </row>
    <row r="84" spans="1:26" x14ac:dyDescent="0.25">
      <c r="A84" s="1" t="s">
        <v>93</v>
      </c>
      <c r="B84" s="1" t="str">
        <f>Table1[[#This Row],[test]]&amp;"@"&amp;Table1[[#This Row],[corpus]]</f>
        <v>perfexp-cfa-peq-hl-share-fresh@corpus-100-10-1.txt</v>
      </c>
      <c r="C84" s="5" t="s">
        <v>73</v>
      </c>
      <c r="D84" s="5" t="s">
        <v>26</v>
      </c>
      <c r="E84" s="5">
        <v>100</v>
      </c>
      <c r="F84" s="5">
        <v>100</v>
      </c>
      <c r="G84" s="5">
        <v>9.5</v>
      </c>
      <c r="H84" s="19">
        <v>422560000</v>
      </c>
      <c r="I84" s="5">
        <v>10.000055</v>
      </c>
      <c r="J84" s="1" t="str">
        <f>MID(Table1[[#This Row],[test]], LEN("perfexp-")+1, 9999)</f>
        <v>cfa-peq-hl-share-fresh</v>
      </c>
      <c r="K84" s="1">
        <f>FIND("-p", Table1[[#This Row],[test-allvar]])+LEN("-")</f>
        <v>5</v>
      </c>
      <c r="L84" s="1" t="str">
        <f>MID(Table1[[#This Row],[test-allvar]], Table1[[#This Row],[operation-idx]], LEN("pta"))</f>
        <v>peq</v>
      </c>
      <c r="M84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4" s="1" t="str">
        <f>IFERROR( LEFT(Table1[[#This Row],[sut]], FIND("-", Table1[[#This Row],[sut]])-1), Table1[[#This Row],[sut]])</f>
        <v>cfa</v>
      </c>
      <c r="O84" s="1" t="str">
        <f>IF(Table1[[#This Row],[sut-platform]]="cfa", MID(Table1[[#This Row],[sut]], 5, 2), "~na~")</f>
        <v>hl</v>
      </c>
      <c r="P84" s="1" t="str">
        <f>IF(Table1[[#This Row],[sut-platform]]="cfa", MID(Table1[[#This Row],[sut]], 8, 999), Table1[[#This Row],[sut-cfa-level]])</f>
        <v>share-fresh</v>
      </c>
      <c r="Q84" s="1" t="str">
        <f>IF(Table1[[#This Row],[sut-platform]]="cfa", LEFT(Table1[[#This Row],[suffix-cfa-sharing-alloc]], FIND("-",Table1[[#This Row],[suffix-cfa-sharing-alloc]])-1), "~na~")</f>
        <v>share</v>
      </c>
      <c r="R8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4" s="1" t="str">
        <f>MID(Table1[[#This Row],[corpus]], LEN("corpus-")+1, 999)</f>
        <v>100-10-1.txt</v>
      </c>
      <c r="T84" s="1" t="str">
        <f>LEFT(Table1[[#This Row],[corpus-varsuffix]], FIND(".txt", Table1[[#This Row],[corpus-varsuffix]])-1)</f>
        <v>100-10-1</v>
      </c>
      <c r="U84" s="1">
        <f>INT(LEFT(Table1[[#This Row],[corpus-allvar]], FIND("-", Table1[[#This Row],[corpus-varsuffix]])-1))</f>
        <v>100</v>
      </c>
      <c r="V84" s="1" t="str">
        <f>MID(Table1[[#This Row],[corpus-allvar]], LEN(Table1[[#This Row],[corpus-nstrs]])+2, 999)</f>
        <v>10-1</v>
      </c>
      <c r="W84" s="1">
        <f>INT(LEFT(Table1[[#This Row],[corpus-varsuffix2]], FIND("-", Table1[[#This Row],[corpus-varsuffix2]])-1))</f>
        <v>10</v>
      </c>
      <c r="X84" s="1">
        <f>INT(MID(Table1[[#This Row],[corpus-varsuffix2]], LEN(Table1[[#This Row],[corpus-meanlen]])+2, 999))</f>
        <v>1</v>
      </c>
      <c r="Y84" s="4">
        <f>Table1[[#This Row],[concatDoneActualCount]]/Table1[[#This Row],[execTimeActualSec]]</f>
        <v>42255767.593278237</v>
      </c>
      <c r="Z84" s="4">
        <f>CONVERT(Table1[[#This Row],[execTimeActualSec]]/Table1[[#This Row],[concatDoneActualCount]], "s", "ns")</f>
        <v>23.665408462703521</v>
      </c>
    </row>
    <row r="85" spans="1:26" x14ac:dyDescent="0.25">
      <c r="A85" s="1" t="s">
        <v>93</v>
      </c>
      <c r="B85" s="1" t="str">
        <f>Table1[[#This Row],[test]]&amp;"@"&amp;Table1[[#This Row],[corpus]]</f>
        <v>perfexp-cfa-peq-hl-share-fresh@corpus-100-100-1.txt</v>
      </c>
      <c r="C85" s="5" t="s">
        <v>73</v>
      </c>
      <c r="D85" s="5" t="s">
        <v>43</v>
      </c>
      <c r="E85" s="5">
        <v>100</v>
      </c>
      <c r="F85" s="5">
        <v>100</v>
      </c>
      <c r="G85" s="5">
        <v>106.37</v>
      </c>
      <c r="H85" s="19">
        <v>242150000</v>
      </c>
      <c r="I85" s="5">
        <v>10.000213</v>
      </c>
      <c r="J85" s="1" t="str">
        <f>MID(Table1[[#This Row],[test]], LEN("perfexp-")+1, 9999)</f>
        <v>cfa-peq-hl-share-fresh</v>
      </c>
      <c r="K85" s="1">
        <f>FIND("-p", Table1[[#This Row],[test-allvar]])+LEN("-")</f>
        <v>5</v>
      </c>
      <c r="L85" s="1" t="str">
        <f>MID(Table1[[#This Row],[test-allvar]], Table1[[#This Row],[operation-idx]], LEN("pta"))</f>
        <v>peq</v>
      </c>
      <c r="M85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5" s="1" t="str">
        <f>IFERROR( LEFT(Table1[[#This Row],[sut]], FIND("-", Table1[[#This Row],[sut]])-1), Table1[[#This Row],[sut]])</f>
        <v>cfa</v>
      </c>
      <c r="O85" s="1" t="str">
        <f>IF(Table1[[#This Row],[sut-platform]]="cfa", MID(Table1[[#This Row],[sut]], 5, 2), "~na~")</f>
        <v>hl</v>
      </c>
      <c r="P85" s="1" t="str">
        <f>IF(Table1[[#This Row],[sut-platform]]="cfa", MID(Table1[[#This Row],[sut]], 8, 999), Table1[[#This Row],[sut-cfa-level]])</f>
        <v>share-fresh</v>
      </c>
      <c r="Q85" s="1" t="str">
        <f>IF(Table1[[#This Row],[sut-platform]]="cfa", LEFT(Table1[[#This Row],[suffix-cfa-sharing-alloc]], FIND("-",Table1[[#This Row],[suffix-cfa-sharing-alloc]])-1), "~na~")</f>
        <v>share</v>
      </c>
      <c r="R8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5" s="1" t="str">
        <f>MID(Table1[[#This Row],[corpus]], LEN("corpus-")+1, 999)</f>
        <v>100-100-1.txt</v>
      </c>
      <c r="T85" s="1" t="str">
        <f>LEFT(Table1[[#This Row],[corpus-varsuffix]], FIND(".txt", Table1[[#This Row],[corpus-varsuffix]])-1)</f>
        <v>100-100-1</v>
      </c>
      <c r="U85" s="1">
        <f>INT(LEFT(Table1[[#This Row],[corpus-allvar]], FIND("-", Table1[[#This Row],[corpus-varsuffix]])-1))</f>
        <v>100</v>
      </c>
      <c r="V85" s="1" t="str">
        <f>MID(Table1[[#This Row],[corpus-allvar]], LEN(Table1[[#This Row],[corpus-nstrs]])+2, 999)</f>
        <v>100-1</v>
      </c>
      <c r="W85" s="1">
        <f>INT(LEFT(Table1[[#This Row],[corpus-varsuffix2]], FIND("-", Table1[[#This Row],[corpus-varsuffix2]])-1))</f>
        <v>100</v>
      </c>
      <c r="X85" s="1">
        <f>INT(MID(Table1[[#This Row],[corpus-varsuffix2]], LEN(Table1[[#This Row],[corpus-meanlen]])+2, 999))</f>
        <v>1</v>
      </c>
      <c r="Y85" s="4">
        <f>Table1[[#This Row],[concatDoneActualCount]]/Table1[[#This Row],[execTimeActualSec]]</f>
        <v>24214484.23148587</v>
      </c>
      <c r="Z85" s="4">
        <f>CONVERT(Table1[[#This Row],[execTimeActualSec]]/Table1[[#This Row],[concatDoneActualCount]], "s", "ns")</f>
        <v>41.297596531075783</v>
      </c>
    </row>
    <row r="86" spans="1:26" x14ac:dyDescent="0.25">
      <c r="A86" s="1" t="s">
        <v>93</v>
      </c>
      <c r="B86" s="1" t="str">
        <f>Table1[[#This Row],[test]]&amp;"@"&amp;Table1[[#This Row],[corpus]]</f>
        <v>perfexp-cfa-peq-hl-share-fresh@corpus-100-2-1.txt</v>
      </c>
      <c r="C86" s="5" t="s">
        <v>73</v>
      </c>
      <c r="D86" s="5" t="s">
        <v>27</v>
      </c>
      <c r="E86" s="5">
        <v>100</v>
      </c>
      <c r="F86" s="5">
        <v>100</v>
      </c>
      <c r="G86" s="5">
        <v>2.0299999999999998</v>
      </c>
      <c r="H86" s="19">
        <v>451490000</v>
      </c>
      <c r="I86" s="5">
        <v>10.000152</v>
      </c>
      <c r="J86" s="1" t="str">
        <f>MID(Table1[[#This Row],[test]], LEN("perfexp-")+1, 9999)</f>
        <v>cfa-peq-hl-share-fresh</v>
      </c>
      <c r="K86" s="1">
        <f>FIND("-p", Table1[[#This Row],[test-allvar]])+LEN("-")</f>
        <v>5</v>
      </c>
      <c r="L86" s="1" t="str">
        <f>MID(Table1[[#This Row],[test-allvar]], Table1[[#This Row],[operation-idx]], LEN("pta"))</f>
        <v>peq</v>
      </c>
      <c r="M86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6" s="1" t="str">
        <f>IFERROR( LEFT(Table1[[#This Row],[sut]], FIND("-", Table1[[#This Row],[sut]])-1), Table1[[#This Row],[sut]])</f>
        <v>cfa</v>
      </c>
      <c r="O86" s="1" t="str">
        <f>IF(Table1[[#This Row],[sut-platform]]="cfa", MID(Table1[[#This Row],[sut]], 5, 2), "~na~")</f>
        <v>hl</v>
      </c>
      <c r="P86" s="1" t="str">
        <f>IF(Table1[[#This Row],[sut-platform]]="cfa", MID(Table1[[#This Row],[sut]], 8, 999), Table1[[#This Row],[sut-cfa-level]])</f>
        <v>share-fresh</v>
      </c>
      <c r="Q86" s="1" t="str">
        <f>IF(Table1[[#This Row],[sut-platform]]="cfa", LEFT(Table1[[#This Row],[suffix-cfa-sharing-alloc]], FIND("-",Table1[[#This Row],[suffix-cfa-sharing-alloc]])-1), "~na~")</f>
        <v>share</v>
      </c>
      <c r="R8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6" s="1" t="str">
        <f>MID(Table1[[#This Row],[corpus]], LEN("corpus-")+1, 999)</f>
        <v>100-2-1.txt</v>
      </c>
      <c r="T86" s="1" t="str">
        <f>LEFT(Table1[[#This Row],[corpus-varsuffix]], FIND(".txt", Table1[[#This Row],[corpus-varsuffix]])-1)</f>
        <v>100-2-1</v>
      </c>
      <c r="U86" s="1">
        <f>INT(LEFT(Table1[[#This Row],[corpus-allvar]], FIND("-", Table1[[#This Row],[corpus-varsuffix]])-1))</f>
        <v>100</v>
      </c>
      <c r="V86" s="1" t="str">
        <f>MID(Table1[[#This Row],[corpus-allvar]], LEN(Table1[[#This Row],[corpus-nstrs]])+2, 999)</f>
        <v>2-1</v>
      </c>
      <c r="W86" s="1">
        <f>INT(LEFT(Table1[[#This Row],[corpus-varsuffix2]], FIND("-", Table1[[#This Row],[corpus-varsuffix2]])-1))</f>
        <v>2</v>
      </c>
      <c r="X86" s="1">
        <f>INT(MID(Table1[[#This Row],[corpus-varsuffix2]], LEN(Table1[[#This Row],[corpus-meanlen]])+2, 999))</f>
        <v>1</v>
      </c>
      <c r="Y86" s="4">
        <f>Table1[[#This Row],[concatDoneActualCount]]/Table1[[#This Row],[execTimeActualSec]]</f>
        <v>45148313.745631069</v>
      </c>
      <c r="Z86" s="4">
        <f>CONVERT(Table1[[#This Row],[execTimeActualSec]]/Table1[[#This Row],[concatDoneActualCount]], "s", "ns")</f>
        <v>22.149221466699153</v>
      </c>
    </row>
    <row r="87" spans="1:26" x14ac:dyDescent="0.25">
      <c r="A87" s="1" t="s">
        <v>93</v>
      </c>
      <c r="B87" s="1" t="str">
        <f>Table1[[#This Row],[test]]&amp;"@"&amp;Table1[[#This Row],[corpus]]</f>
        <v>perfexp-cfa-peq-hl-share-fresh@corpus-100-20-1.txt</v>
      </c>
      <c r="C87" s="5" t="s">
        <v>73</v>
      </c>
      <c r="D87" s="5" t="s">
        <v>28</v>
      </c>
      <c r="E87" s="5">
        <v>100</v>
      </c>
      <c r="F87" s="5">
        <v>100</v>
      </c>
      <c r="G87" s="5">
        <v>22.96</v>
      </c>
      <c r="H87" s="19">
        <v>363500000</v>
      </c>
      <c r="I87" s="5">
        <v>10.000024</v>
      </c>
      <c r="J87" s="1" t="str">
        <f>MID(Table1[[#This Row],[test]], LEN("perfexp-")+1, 9999)</f>
        <v>cfa-peq-hl-share-fresh</v>
      </c>
      <c r="K87" s="1">
        <f>FIND("-p", Table1[[#This Row],[test-allvar]])+LEN("-")</f>
        <v>5</v>
      </c>
      <c r="L87" s="1" t="str">
        <f>MID(Table1[[#This Row],[test-allvar]], Table1[[#This Row],[operation-idx]], LEN("pta"))</f>
        <v>peq</v>
      </c>
      <c r="M87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7" s="1" t="str">
        <f>IFERROR( LEFT(Table1[[#This Row],[sut]], FIND("-", Table1[[#This Row],[sut]])-1), Table1[[#This Row],[sut]])</f>
        <v>cfa</v>
      </c>
      <c r="O87" s="1" t="str">
        <f>IF(Table1[[#This Row],[sut-platform]]="cfa", MID(Table1[[#This Row],[sut]], 5, 2), "~na~")</f>
        <v>hl</v>
      </c>
      <c r="P87" s="1" t="str">
        <f>IF(Table1[[#This Row],[sut-platform]]="cfa", MID(Table1[[#This Row],[sut]], 8, 999), Table1[[#This Row],[sut-cfa-level]])</f>
        <v>share-fresh</v>
      </c>
      <c r="Q87" s="1" t="str">
        <f>IF(Table1[[#This Row],[sut-platform]]="cfa", LEFT(Table1[[#This Row],[suffix-cfa-sharing-alloc]], FIND("-",Table1[[#This Row],[suffix-cfa-sharing-alloc]])-1), "~na~")</f>
        <v>share</v>
      </c>
      <c r="R8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7" s="1" t="str">
        <f>MID(Table1[[#This Row],[corpus]], LEN("corpus-")+1, 999)</f>
        <v>100-20-1.txt</v>
      </c>
      <c r="T87" s="1" t="str">
        <f>LEFT(Table1[[#This Row],[corpus-varsuffix]], FIND(".txt", Table1[[#This Row],[corpus-varsuffix]])-1)</f>
        <v>100-20-1</v>
      </c>
      <c r="U87" s="1">
        <f>INT(LEFT(Table1[[#This Row],[corpus-allvar]], FIND("-", Table1[[#This Row],[corpus-varsuffix]])-1))</f>
        <v>100</v>
      </c>
      <c r="V87" s="1" t="str">
        <f>MID(Table1[[#This Row],[corpus-allvar]], LEN(Table1[[#This Row],[corpus-nstrs]])+2, 999)</f>
        <v>20-1</v>
      </c>
      <c r="W87" s="1">
        <f>INT(LEFT(Table1[[#This Row],[corpus-varsuffix2]], FIND("-", Table1[[#This Row],[corpus-varsuffix2]])-1))</f>
        <v>20</v>
      </c>
      <c r="X87" s="1">
        <f>INT(MID(Table1[[#This Row],[corpus-varsuffix2]], LEN(Table1[[#This Row],[corpus-meanlen]])+2, 999))</f>
        <v>1</v>
      </c>
      <c r="Y87" s="4">
        <f>Table1[[#This Row],[concatDoneActualCount]]/Table1[[#This Row],[execTimeActualSec]]</f>
        <v>36349912.760209374</v>
      </c>
      <c r="Z87" s="4">
        <f>CONVERT(Table1[[#This Row],[execTimeActualSec]]/Table1[[#This Row],[concatDoneActualCount]], "s", "ns")</f>
        <v>27.510382393397524</v>
      </c>
    </row>
    <row r="88" spans="1:26" x14ac:dyDescent="0.25">
      <c r="A88" s="1" t="s">
        <v>93</v>
      </c>
      <c r="B88" s="1" t="str">
        <f>Table1[[#This Row],[test]]&amp;"@"&amp;Table1[[#This Row],[corpus]]</f>
        <v>perfexp-cfa-peq-hl-share-fresh@corpus-100-200-1.txt</v>
      </c>
      <c r="C88" s="5" t="s">
        <v>73</v>
      </c>
      <c r="D88" s="5" t="s">
        <v>45</v>
      </c>
      <c r="E88" s="5">
        <v>100</v>
      </c>
      <c r="F88" s="5">
        <v>100</v>
      </c>
      <c r="G88" s="5">
        <v>177.28</v>
      </c>
      <c r="H88" s="19">
        <v>191440000</v>
      </c>
      <c r="I88" s="5">
        <v>10.000187</v>
      </c>
      <c r="J88" s="1" t="str">
        <f>MID(Table1[[#This Row],[test]], LEN("perfexp-")+1, 9999)</f>
        <v>cfa-peq-hl-share-fresh</v>
      </c>
      <c r="K88" s="1">
        <f>FIND("-p", Table1[[#This Row],[test-allvar]])+LEN("-")</f>
        <v>5</v>
      </c>
      <c r="L88" s="1" t="str">
        <f>MID(Table1[[#This Row],[test-allvar]], Table1[[#This Row],[operation-idx]], LEN("pta"))</f>
        <v>peq</v>
      </c>
      <c r="M88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8" s="1" t="str">
        <f>IFERROR( LEFT(Table1[[#This Row],[sut]], FIND("-", Table1[[#This Row],[sut]])-1), Table1[[#This Row],[sut]])</f>
        <v>cfa</v>
      </c>
      <c r="O88" s="1" t="str">
        <f>IF(Table1[[#This Row],[sut-platform]]="cfa", MID(Table1[[#This Row],[sut]], 5, 2), "~na~")</f>
        <v>hl</v>
      </c>
      <c r="P88" s="1" t="str">
        <f>IF(Table1[[#This Row],[sut-platform]]="cfa", MID(Table1[[#This Row],[sut]], 8, 999), Table1[[#This Row],[sut-cfa-level]])</f>
        <v>share-fresh</v>
      </c>
      <c r="Q88" s="1" t="str">
        <f>IF(Table1[[#This Row],[sut-platform]]="cfa", LEFT(Table1[[#This Row],[suffix-cfa-sharing-alloc]], FIND("-",Table1[[#This Row],[suffix-cfa-sharing-alloc]])-1), "~na~")</f>
        <v>share</v>
      </c>
      <c r="R8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8" s="1" t="str">
        <f>MID(Table1[[#This Row],[corpus]], LEN("corpus-")+1, 999)</f>
        <v>100-200-1.txt</v>
      </c>
      <c r="T88" s="1" t="str">
        <f>LEFT(Table1[[#This Row],[corpus-varsuffix]], FIND(".txt", Table1[[#This Row],[corpus-varsuffix]])-1)</f>
        <v>100-200-1</v>
      </c>
      <c r="U88" s="1">
        <f>INT(LEFT(Table1[[#This Row],[corpus-allvar]], FIND("-", Table1[[#This Row],[corpus-varsuffix]])-1))</f>
        <v>100</v>
      </c>
      <c r="V88" s="1" t="str">
        <f>MID(Table1[[#This Row],[corpus-allvar]], LEN(Table1[[#This Row],[corpus-nstrs]])+2, 999)</f>
        <v>200-1</v>
      </c>
      <c r="W88" s="1">
        <f>INT(LEFT(Table1[[#This Row],[corpus-varsuffix2]], FIND("-", Table1[[#This Row],[corpus-varsuffix2]])-1))</f>
        <v>200</v>
      </c>
      <c r="X88" s="1">
        <f>INT(MID(Table1[[#This Row],[corpus-varsuffix2]], LEN(Table1[[#This Row],[corpus-meanlen]])+2, 999))</f>
        <v>1</v>
      </c>
      <c r="Y88" s="4">
        <f>Table1[[#This Row],[concatDoneActualCount]]/Table1[[#This Row],[execTimeActualSec]]</f>
        <v>19143642.013894338</v>
      </c>
      <c r="Z88" s="4">
        <f>CONVERT(Table1[[#This Row],[execTimeActualSec]]/Table1[[#This Row],[concatDoneActualCount]], "s", "ns")</f>
        <v>52.236664229001256</v>
      </c>
    </row>
    <row r="89" spans="1:26" x14ac:dyDescent="0.25">
      <c r="A89" s="1" t="s">
        <v>93</v>
      </c>
      <c r="B89" s="1" t="str">
        <f>Table1[[#This Row],[test]]&amp;"@"&amp;Table1[[#This Row],[corpus]]</f>
        <v>perfexp-cfa-peq-hl-share-fresh@corpus-100-5-1.txt</v>
      </c>
      <c r="C89" s="5" t="s">
        <v>73</v>
      </c>
      <c r="D89" s="5" t="s">
        <v>29</v>
      </c>
      <c r="E89" s="5">
        <v>100</v>
      </c>
      <c r="F89" s="5">
        <v>100</v>
      </c>
      <c r="G89" s="5">
        <v>5.27</v>
      </c>
      <c r="H89" s="19">
        <v>426180000</v>
      </c>
      <c r="I89" s="5">
        <v>10.000085</v>
      </c>
      <c r="J89" s="1" t="str">
        <f>MID(Table1[[#This Row],[test]], LEN("perfexp-")+1, 9999)</f>
        <v>cfa-peq-hl-share-fresh</v>
      </c>
      <c r="K89" s="1">
        <f>FIND("-p", Table1[[#This Row],[test-allvar]])+LEN("-")</f>
        <v>5</v>
      </c>
      <c r="L89" s="1" t="str">
        <f>MID(Table1[[#This Row],[test-allvar]], Table1[[#This Row],[operation-idx]], LEN("pta"))</f>
        <v>peq</v>
      </c>
      <c r="M89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89" s="1" t="str">
        <f>IFERROR( LEFT(Table1[[#This Row],[sut]], FIND("-", Table1[[#This Row],[sut]])-1), Table1[[#This Row],[sut]])</f>
        <v>cfa</v>
      </c>
      <c r="O89" s="1" t="str">
        <f>IF(Table1[[#This Row],[sut-platform]]="cfa", MID(Table1[[#This Row],[sut]], 5, 2), "~na~")</f>
        <v>hl</v>
      </c>
      <c r="P89" s="1" t="str">
        <f>IF(Table1[[#This Row],[sut-platform]]="cfa", MID(Table1[[#This Row],[sut]], 8, 999), Table1[[#This Row],[sut-cfa-level]])</f>
        <v>share-fresh</v>
      </c>
      <c r="Q89" s="1" t="str">
        <f>IF(Table1[[#This Row],[sut-platform]]="cfa", LEFT(Table1[[#This Row],[suffix-cfa-sharing-alloc]], FIND("-",Table1[[#This Row],[suffix-cfa-sharing-alloc]])-1), "~na~")</f>
        <v>share</v>
      </c>
      <c r="R8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89" s="1" t="str">
        <f>MID(Table1[[#This Row],[corpus]], LEN("corpus-")+1, 999)</f>
        <v>100-5-1.txt</v>
      </c>
      <c r="T89" s="1" t="str">
        <f>LEFT(Table1[[#This Row],[corpus-varsuffix]], FIND(".txt", Table1[[#This Row],[corpus-varsuffix]])-1)</f>
        <v>100-5-1</v>
      </c>
      <c r="U89" s="1">
        <f>INT(LEFT(Table1[[#This Row],[corpus-allvar]], FIND("-", Table1[[#This Row],[corpus-varsuffix]])-1))</f>
        <v>100</v>
      </c>
      <c r="V89" s="1" t="str">
        <f>MID(Table1[[#This Row],[corpus-allvar]], LEN(Table1[[#This Row],[corpus-nstrs]])+2, 999)</f>
        <v>5-1</v>
      </c>
      <c r="W89" s="1">
        <f>INT(LEFT(Table1[[#This Row],[corpus-varsuffix2]], FIND("-", Table1[[#This Row],[corpus-varsuffix2]])-1))</f>
        <v>5</v>
      </c>
      <c r="X89" s="1">
        <f>INT(MID(Table1[[#This Row],[corpus-varsuffix2]], LEN(Table1[[#This Row],[corpus-meanlen]])+2, 999))</f>
        <v>1</v>
      </c>
      <c r="Y89" s="4">
        <f>Table1[[#This Row],[concatDoneActualCount]]/Table1[[#This Row],[execTimeActualSec]]</f>
        <v>42617637.750079125</v>
      </c>
      <c r="Z89" s="4">
        <f>CONVERT(Table1[[#This Row],[execTimeActualSec]]/Table1[[#This Row],[concatDoneActualCount]], "s", "ns")</f>
        <v>23.464463372284012</v>
      </c>
    </row>
    <row r="90" spans="1:26" x14ac:dyDescent="0.25">
      <c r="A90" s="1" t="s">
        <v>93</v>
      </c>
      <c r="B90" s="1" t="str">
        <f>Table1[[#This Row],[test]]&amp;"@"&amp;Table1[[#This Row],[corpus]]</f>
        <v>perfexp-cfa-peq-hl-share-fresh@corpus-100-50-1.txt</v>
      </c>
      <c r="C90" s="5" t="s">
        <v>73</v>
      </c>
      <c r="D90" s="5" t="s">
        <v>44</v>
      </c>
      <c r="E90" s="5">
        <v>100</v>
      </c>
      <c r="F90" s="5">
        <v>100</v>
      </c>
      <c r="G90" s="5">
        <v>43.32</v>
      </c>
      <c r="H90" s="19">
        <v>318740000</v>
      </c>
      <c r="I90" s="5">
        <v>10.000085</v>
      </c>
      <c r="J90" s="1" t="str">
        <f>MID(Table1[[#This Row],[test]], LEN("perfexp-")+1, 9999)</f>
        <v>cfa-peq-hl-share-fresh</v>
      </c>
      <c r="K90" s="1">
        <f>FIND("-p", Table1[[#This Row],[test-allvar]])+LEN("-")</f>
        <v>5</v>
      </c>
      <c r="L90" s="1" t="str">
        <f>MID(Table1[[#This Row],[test-allvar]], Table1[[#This Row],[operation-idx]], LEN("pta"))</f>
        <v>peq</v>
      </c>
      <c r="M90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90" s="1" t="str">
        <f>IFERROR( LEFT(Table1[[#This Row],[sut]], FIND("-", Table1[[#This Row],[sut]])-1), Table1[[#This Row],[sut]])</f>
        <v>cfa</v>
      </c>
      <c r="O90" s="1" t="str">
        <f>IF(Table1[[#This Row],[sut-platform]]="cfa", MID(Table1[[#This Row],[sut]], 5, 2), "~na~")</f>
        <v>hl</v>
      </c>
      <c r="P90" s="1" t="str">
        <f>IF(Table1[[#This Row],[sut-platform]]="cfa", MID(Table1[[#This Row],[sut]], 8, 999), Table1[[#This Row],[sut-cfa-level]])</f>
        <v>share-fresh</v>
      </c>
      <c r="Q90" s="1" t="str">
        <f>IF(Table1[[#This Row],[sut-platform]]="cfa", LEFT(Table1[[#This Row],[suffix-cfa-sharing-alloc]], FIND("-",Table1[[#This Row],[suffix-cfa-sharing-alloc]])-1), "~na~")</f>
        <v>share</v>
      </c>
      <c r="R9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90" s="1" t="str">
        <f>MID(Table1[[#This Row],[corpus]], LEN("corpus-")+1, 999)</f>
        <v>100-50-1.txt</v>
      </c>
      <c r="T90" s="1" t="str">
        <f>LEFT(Table1[[#This Row],[corpus-varsuffix]], FIND(".txt", Table1[[#This Row],[corpus-varsuffix]])-1)</f>
        <v>100-50-1</v>
      </c>
      <c r="U90" s="1">
        <f>INT(LEFT(Table1[[#This Row],[corpus-allvar]], FIND("-", Table1[[#This Row],[corpus-varsuffix]])-1))</f>
        <v>100</v>
      </c>
      <c r="V90" s="1" t="str">
        <f>MID(Table1[[#This Row],[corpus-allvar]], LEN(Table1[[#This Row],[corpus-nstrs]])+2, 999)</f>
        <v>50-1</v>
      </c>
      <c r="W90" s="1">
        <f>INT(LEFT(Table1[[#This Row],[corpus-varsuffix2]], FIND("-", Table1[[#This Row],[corpus-varsuffix2]])-1))</f>
        <v>50</v>
      </c>
      <c r="X90" s="1">
        <f>INT(MID(Table1[[#This Row],[corpus-varsuffix2]], LEN(Table1[[#This Row],[corpus-meanlen]])+2, 999))</f>
        <v>1</v>
      </c>
      <c r="Y90" s="4">
        <f>Table1[[#This Row],[concatDoneActualCount]]/Table1[[#This Row],[execTimeActualSec]]</f>
        <v>31873729.073302876</v>
      </c>
      <c r="Z90" s="4">
        <f>CONVERT(Table1[[#This Row],[execTimeActualSec]]/Table1[[#This Row],[concatDoneActualCount]], "s", "ns")</f>
        <v>31.373799962351764</v>
      </c>
    </row>
    <row r="91" spans="1:26" x14ac:dyDescent="0.25">
      <c r="A91" s="1" t="s">
        <v>93</v>
      </c>
      <c r="B91" s="1" t="str">
        <f>Table1[[#This Row],[test]]&amp;"@"&amp;Table1[[#This Row],[corpus]]</f>
        <v>perfexp-cfa-peq-hl-share-fresh@corpus-100-500-1.txt</v>
      </c>
      <c r="C91" s="5" t="s">
        <v>73</v>
      </c>
      <c r="D91" s="5" t="s">
        <v>46</v>
      </c>
      <c r="E91" s="5">
        <v>100</v>
      </c>
      <c r="F91" s="5">
        <v>100</v>
      </c>
      <c r="G91" s="5">
        <v>557.26</v>
      </c>
      <c r="H91" s="19">
        <v>119660000</v>
      </c>
      <c r="I91" s="5">
        <v>10.000806000000001</v>
      </c>
      <c r="J91" s="1" t="str">
        <f>MID(Table1[[#This Row],[test]], LEN("perfexp-")+1, 9999)</f>
        <v>cfa-peq-hl-share-fresh</v>
      </c>
      <c r="K91" s="1">
        <f>FIND("-p", Table1[[#This Row],[test-allvar]])+LEN("-")</f>
        <v>5</v>
      </c>
      <c r="L91" s="1" t="str">
        <f>MID(Table1[[#This Row],[test-allvar]], Table1[[#This Row],[operation-idx]], LEN("pta"))</f>
        <v>peq</v>
      </c>
      <c r="M91" s="1" t="str">
        <f>LEFT(Table1[[#This Row],[test-allvar]], Table1[[#This Row],[operation-idx]]-LEN("-")-1) &amp; MID(Table1[[#This Row],[test-allvar]], Table1[[#This Row],[operation-idx]]+LEN(Table1[[#This Row],[operation]]), 9999)</f>
        <v>cfa-hl-share-fresh</v>
      </c>
      <c r="N91" s="1" t="str">
        <f>IFERROR( LEFT(Table1[[#This Row],[sut]], FIND("-", Table1[[#This Row],[sut]])-1), Table1[[#This Row],[sut]])</f>
        <v>cfa</v>
      </c>
      <c r="O91" s="1" t="str">
        <f>IF(Table1[[#This Row],[sut-platform]]="cfa", MID(Table1[[#This Row],[sut]], 5, 2), "~na~")</f>
        <v>hl</v>
      </c>
      <c r="P91" s="1" t="str">
        <f>IF(Table1[[#This Row],[sut-platform]]="cfa", MID(Table1[[#This Row],[sut]], 8, 999), Table1[[#This Row],[sut-cfa-level]])</f>
        <v>share-fresh</v>
      </c>
      <c r="Q91" s="1" t="str">
        <f>IF(Table1[[#This Row],[sut-platform]]="cfa", LEFT(Table1[[#This Row],[suffix-cfa-sharing-alloc]], FIND("-",Table1[[#This Row],[suffix-cfa-sharing-alloc]])-1), "~na~")</f>
        <v>share</v>
      </c>
      <c r="R9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91" s="1" t="str">
        <f>MID(Table1[[#This Row],[corpus]], LEN("corpus-")+1, 999)</f>
        <v>100-500-1.txt</v>
      </c>
      <c r="T91" s="1" t="str">
        <f>LEFT(Table1[[#This Row],[corpus-varsuffix]], FIND(".txt", Table1[[#This Row],[corpus-varsuffix]])-1)</f>
        <v>100-500-1</v>
      </c>
      <c r="U91" s="1">
        <f>INT(LEFT(Table1[[#This Row],[corpus-allvar]], FIND("-", Table1[[#This Row],[corpus-varsuffix]])-1))</f>
        <v>100</v>
      </c>
      <c r="V91" s="1" t="str">
        <f>MID(Table1[[#This Row],[corpus-allvar]], LEN(Table1[[#This Row],[corpus-nstrs]])+2, 999)</f>
        <v>500-1</v>
      </c>
      <c r="W91" s="1">
        <f>INT(LEFT(Table1[[#This Row],[corpus-varsuffix2]], FIND("-", Table1[[#This Row],[corpus-varsuffix2]])-1))</f>
        <v>500</v>
      </c>
      <c r="X91" s="1">
        <f>INT(MID(Table1[[#This Row],[corpus-varsuffix2]], LEN(Table1[[#This Row],[corpus-meanlen]])+2, 999))</f>
        <v>1</v>
      </c>
      <c r="Y91" s="4">
        <f>Table1[[#This Row],[concatDoneActualCount]]/Table1[[#This Row],[execTimeActualSec]]</f>
        <v>11965035.618129177</v>
      </c>
      <c r="Z91" s="4">
        <f>CONVERT(Table1[[#This Row],[execTimeActualSec]]/Table1[[#This Row],[concatDoneActualCount]], "s", "ns")</f>
        <v>83.576851078054489</v>
      </c>
    </row>
    <row r="92" spans="1:26" x14ac:dyDescent="0.25">
      <c r="A92" s="1" t="s">
        <v>93</v>
      </c>
      <c r="B92" s="1" t="str">
        <f>Table1[[#This Row],[test]]&amp;"@"&amp;Table1[[#This Row],[corpus]]</f>
        <v>perfexp-cfa-peq-hl-noshare-reuse@corpus-100-1-1.txt</v>
      </c>
      <c r="C92" s="5" t="s">
        <v>74</v>
      </c>
      <c r="D92" s="5" t="s">
        <v>25</v>
      </c>
      <c r="E92" s="5">
        <v>100</v>
      </c>
      <c r="F92" s="5">
        <v>100</v>
      </c>
      <c r="G92" s="5">
        <v>1</v>
      </c>
      <c r="H92" s="19">
        <v>579020000</v>
      </c>
      <c r="I92" s="5">
        <v>10.000107</v>
      </c>
      <c r="J92" s="1" t="str">
        <f>MID(Table1[[#This Row],[test]], LEN("perfexp-")+1, 9999)</f>
        <v>cfa-peq-hl-noshare-reuse</v>
      </c>
      <c r="K92" s="1">
        <f>FIND("-p", Table1[[#This Row],[test-allvar]])+LEN("-")</f>
        <v>5</v>
      </c>
      <c r="L92" s="1" t="str">
        <f>MID(Table1[[#This Row],[test-allvar]], Table1[[#This Row],[operation-idx]], LEN("pta"))</f>
        <v>peq</v>
      </c>
      <c r="M92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2" s="1" t="str">
        <f>IFERROR( LEFT(Table1[[#This Row],[sut]], FIND("-", Table1[[#This Row],[sut]])-1), Table1[[#This Row],[sut]])</f>
        <v>cfa</v>
      </c>
      <c r="O92" s="1" t="str">
        <f>IF(Table1[[#This Row],[sut-platform]]="cfa", MID(Table1[[#This Row],[sut]], 5, 2), "~na~")</f>
        <v>hl</v>
      </c>
      <c r="P92" s="1" t="str">
        <f>IF(Table1[[#This Row],[sut-platform]]="cfa", MID(Table1[[#This Row],[sut]], 8, 999), Table1[[#This Row],[sut-cfa-level]])</f>
        <v>noshare-reuse</v>
      </c>
      <c r="Q92" s="1" t="str">
        <f>IF(Table1[[#This Row],[sut-platform]]="cfa", LEFT(Table1[[#This Row],[suffix-cfa-sharing-alloc]], FIND("-",Table1[[#This Row],[suffix-cfa-sharing-alloc]])-1), "~na~")</f>
        <v>noshare</v>
      </c>
      <c r="R9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2" s="1" t="str">
        <f>MID(Table1[[#This Row],[corpus]], LEN("corpus-")+1, 999)</f>
        <v>100-1-1.txt</v>
      </c>
      <c r="T92" s="1" t="str">
        <f>LEFT(Table1[[#This Row],[corpus-varsuffix]], FIND(".txt", Table1[[#This Row],[corpus-varsuffix]])-1)</f>
        <v>100-1-1</v>
      </c>
      <c r="U92" s="1">
        <f>INT(LEFT(Table1[[#This Row],[corpus-allvar]], FIND("-", Table1[[#This Row],[corpus-varsuffix]])-1))</f>
        <v>100</v>
      </c>
      <c r="V92" s="1" t="str">
        <f>MID(Table1[[#This Row],[corpus-allvar]], LEN(Table1[[#This Row],[corpus-nstrs]])+2, 999)</f>
        <v>1-1</v>
      </c>
      <c r="W92" s="1">
        <f>INT(LEFT(Table1[[#This Row],[corpus-varsuffix2]], FIND("-", Table1[[#This Row],[corpus-varsuffix2]])-1))</f>
        <v>1</v>
      </c>
      <c r="X92" s="1">
        <f>INT(MID(Table1[[#This Row],[corpus-varsuffix2]], LEN(Table1[[#This Row],[corpus-meanlen]])+2, 999))</f>
        <v>1</v>
      </c>
      <c r="Y92" s="4">
        <f>Table1[[#This Row],[concatDoneActualCount]]/Table1[[#This Row],[execTimeActualSec]]</f>
        <v>57901380.455229133</v>
      </c>
      <c r="Z92" s="4">
        <f>CONVERT(Table1[[#This Row],[execTimeActualSec]]/Table1[[#This Row],[concatDoneActualCount]], "s", "ns")</f>
        <v>17.270745397395601</v>
      </c>
    </row>
    <row r="93" spans="1:26" x14ac:dyDescent="0.25">
      <c r="A93" s="1" t="s">
        <v>93</v>
      </c>
      <c r="B93" s="1" t="str">
        <f>Table1[[#This Row],[test]]&amp;"@"&amp;Table1[[#This Row],[corpus]]</f>
        <v>perfexp-cfa-peq-hl-noshare-reuse@corpus-100-10-1.txt</v>
      </c>
      <c r="C93" s="5" t="s">
        <v>74</v>
      </c>
      <c r="D93" s="5" t="s">
        <v>26</v>
      </c>
      <c r="E93" s="5">
        <v>100</v>
      </c>
      <c r="F93" s="5">
        <v>100</v>
      </c>
      <c r="G93" s="5">
        <v>9.5</v>
      </c>
      <c r="H93" s="19">
        <v>433740000</v>
      </c>
      <c r="I93" s="5">
        <v>10.000190999999999</v>
      </c>
      <c r="J93" s="1" t="str">
        <f>MID(Table1[[#This Row],[test]], LEN("perfexp-")+1, 9999)</f>
        <v>cfa-peq-hl-noshare-reuse</v>
      </c>
      <c r="K93" s="1">
        <f>FIND("-p", Table1[[#This Row],[test-allvar]])+LEN("-")</f>
        <v>5</v>
      </c>
      <c r="L93" s="1" t="str">
        <f>MID(Table1[[#This Row],[test-allvar]], Table1[[#This Row],[operation-idx]], LEN("pta"))</f>
        <v>peq</v>
      </c>
      <c r="M93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3" s="1" t="str">
        <f>IFERROR( LEFT(Table1[[#This Row],[sut]], FIND("-", Table1[[#This Row],[sut]])-1), Table1[[#This Row],[sut]])</f>
        <v>cfa</v>
      </c>
      <c r="O93" s="1" t="str">
        <f>IF(Table1[[#This Row],[sut-platform]]="cfa", MID(Table1[[#This Row],[sut]], 5, 2), "~na~")</f>
        <v>hl</v>
      </c>
      <c r="P93" s="1" t="str">
        <f>IF(Table1[[#This Row],[sut-platform]]="cfa", MID(Table1[[#This Row],[sut]], 8, 999), Table1[[#This Row],[sut-cfa-level]])</f>
        <v>noshare-reuse</v>
      </c>
      <c r="Q93" s="1" t="str">
        <f>IF(Table1[[#This Row],[sut-platform]]="cfa", LEFT(Table1[[#This Row],[suffix-cfa-sharing-alloc]], FIND("-",Table1[[#This Row],[suffix-cfa-sharing-alloc]])-1), "~na~")</f>
        <v>noshare</v>
      </c>
      <c r="R9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3" s="1" t="str">
        <f>MID(Table1[[#This Row],[corpus]], LEN("corpus-")+1, 999)</f>
        <v>100-10-1.txt</v>
      </c>
      <c r="T93" s="1" t="str">
        <f>LEFT(Table1[[#This Row],[corpus-varsuffix]], FIND(".txt", Table1[[#This Row],[corpus-varsuffix]])-1)</f>
        <v>100-10-1</v>
      </c>
      <c r="U93" s="1">
        <f>INT(LEFT(Table1[[#This Row],[corpus-allvar]], FIND("-", Table1[[#This Row],[corpus-varsuffix]])-1))</f>
        <v>100</v>
      </c>
      <c r="V93" s="1" t="str">
        <f>MID(Table1[[#This Row],[corpus-allvar]], LEN(Table1[[#This Row],[corpus-nstrs]])+2, 999)</f>
        <v>10-1</v>
      </c>
      <c r="W93" s="1">
        <f>INT(LEFT(Table1[[#This Row],[corpus-varsuffix2]], FIND("-", Table1[[#This Row],[corpus-varsuffix2]])-1))</f>
        <v>10</v>
      </c>
      <c r="X93" s="1">
        <f>INT(MID(Table1[[#This Row],[corpus-varsuffix2]], LEN(Table1[[#This Row],[corpus-meanlen]])+2, 999))</f>
        <v>1</v>
      </c>
      <c r="Y93" s="4">
        <f>Table1[[#This Row],[concatDoneActualCount]]/Table1[[#This Row],[execTimeActualSec]]</f>
        <v>43373171.572422974</v>
      </c>
      <c r="Z93" s="4">
        <f>CONVERT(Table1[[#This Row],[execTimeActualSec]]/Table1[[#This Row],[concatDoneActualCount]], "s", "ns")</f>
        <v>23.055726933185777</v>
      </c>
    </row>
    <row r="94" spans="1:26" x14ac:dyDescent="0.25">
      <c r="A94" s="1" t="s">
        <v>93</v>
      </c>
      <c r="B94" s="1" t="str">
        <f>Table1[[#This Row],[test]]&amp;"@"&amp;Table1[[#This Row],[corpus]]</f>
        <v>perfexp-cfa-peq-hl-noshare-reuse@corpus-100-100-1.txt</v>
      </c>
      <c r="C94" s="5" t="s">
        <v>74</v>
      </c>
      <c r="D94" s="5" t="s">
        <v>43</v>
      </c>
      <c r="E94" s="5">
        <v>100</v>
      </c>
      <c r="F94" s="5">
        <v>100</v>
      </c>
      <c r="G94" s="5">
        <v>106.37</v>
      </c>
      <c r="H94" s="19">
        <v>264930000</v>
      </c>
      <c r="I94" s="5">
        <v>10.00006</v>
      </c>
      <c r="J94" s="1" t="str">
        <f>MID(Table1[[#This Row],[test]], LEN("perfexp-")+1, 9999)</f>
        <v>cfa-peq-hl-noshare-reuse</v>
      </c>
      <c r="K94" s="1">
        <f>FIND("-p", Table1[[#This Row],[test-allvar]])+LEN("-")</f>
        <v>5</v>
      </c>
      <c r="L94" s="1" t="str">
        <f>MID(Table1[[#This Row],[test-allvar]], Table1[[#This Row],[operation-idx]], LEN("pta"))</f>
        <v>peq</v>
      </c>
      <c r="M94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4" s="1" t="str">
        <f>IFERROR( LEFT(Table1[[#This Row],[sut]], FIND("-", Table1[[#This Row],[sut]])-1), Table1[[#This Row],[sut]])</f>
        <v>cfa</v>
      </c>
      <c r="O94" s="1" t="str">
        <f>IF(Table1[[#This Row],[sut-platform]]="cfa", MID(Table1[[#This Row],[sut]], 5, 2), "~na~")</f>
        <v>hl</v>
      </c>
      <c r="P94" s="1" t="str">
        <f>IF(Table1[[#This Row],[sut-platform]]="cfa", MID(Table1[[#This Row],[sut]], 8, 999), Table1[[#This Row],[sut-cfa-level]])</f>
        <v>noshare-reuse</v>
      </c>
      <c r="Q94" s="1" t="str">
        <f>IF(Table1[[#This Row],[sut-platform]]="cfa", LEFT(Table1[[#This Row],[suffix-cfa-sharing-alloc]], FIND("-",Table1[[#This Row],[suffix-cfa-sharing-alloc]])-1), "~na~")</f>
        <v>noshare</v>
      </c>
      <c r="R9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4" s="1" t="str">
        <f>MID(Table1[[#This Row],[corpus]], LEN("corpus-")+1, 999)</f>
        <v>100-100-1.txt</v>
      </c>
      <c r="T94" s="1" t="str">
        <f>LEFT(Table1[[#This Row],[corpus-varsuffix]], FIND(".txt", Table1[[#This Row],[corpus-varsuffix]])-1)</f>
        <v>100-100-1</v>
      </c>
      <c r="U94" s="1">
        <f>INT(LEFT(Table1[[#This Row],[corpus-allvar]], FIND("-", Table1[[#This Row],[corpus-varsuffix]])-1))</f>
        <v>100</v>
      </c>
      <c r="V94" s="1" t="str">
        <f>MID(Table1[[#This Row],[corpus-allvar]], LEN(Table1[[#This Row],[corpus-nstrs]])+2, 999)</f>
        <v>100-1</v>
      </c>
      <c r="W94" s="1">
        <f>INT(LEFT(Table1[[#This Row],[corpus-varsuffix2]], FIND("-", Table1[[#This Row],[corpus-varsuffix2]])-1))</f>
        <v>100</v>
      </c>
      <c r="X94" s="1">
        <f>INT(MID(Table1[[#This Row],[corpus-varsuffix2]], LEN(Table1[[#This Row],[corpus-meanlen]])+2, 999))</f>
        <v>1</v>
      </c>
      <c r="Y94" s="4">
        <f>Table1[[#This Row],[concatDoneActualCount]]/Table1[[#This Row],[execTimeActualSec]]</f>
        <v>26492841.042953745</v>
      </c>
      <c r="Z94" s="4">
        <f>CONVERT(Table1[[#This Row],[execTimeActualSec]]/Table1[[#This Row],[concatDoneActualCount]], "s", "ns")</f>
        <v>37.746046125391608</v>
      </c>
    </row>
    <row r="95" spans="1:26" x14ac:dyDescent="0.25">
      <c r="A95" s="1" t="s">
        <v>93</v>
      </c>
      <c r="B95" s="1" t="str">
        <f>Table1[[#This Row],[test]]&amp;"@"&amp;Table1[[#This Row],[corpus]]</f>
        <v>perfexp-cfa-peq-hl-noshare-reuse@corpus-100-2-1.txt</v>
      </c>
      <c r="C95" s="5" t="s">
        <v>74</v>
      </c>
      <c r="D95" s="5" t="s">
        <v>27</v>
      </c>
      <c r="E95" s="5">
        <v>100</v>
      </c>
      <c r="F95" s="5">
        <v>100</v>
      </c>
      <c r="G95" s="5">
        <v>2.0299999999999998</v>
      </c>
      <c r="H95" s="19">
        <v>485110000</v>
      </c>
      <c r="I95" s="5">
        <v>10.000203000000001</v>
      </c>
      <c r="J95" s="1" t="str">
        <f>MID(Table1[[#This Row],[test]], LEN("perfexp-")+1, 9999)</f>
        <v>cfa-peq-hl-noshare-reuse</v>
      </c>
      <c r="K95" s="1">
        <f>FIND("-p", Table1[[#This Row],[test-allvar]])+LEN("-")</f>
        <v>5</v>
      </c>
      <c r="L95" s="1" t="str">
        <f>MID(Table1[[#This Row],[test-allvar]], Table1[[#This Row],[operation-idx]], LEN("pta"))</f>
        <v>peq</v>
      </c>
      <c r="M95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5" s="1" t="str">
        <f>IFERROR( LEFT(Table1[[#This Row],[sut]], FIND("-", Table1[[#This Row],[sut]])-1), Table1[[#This Row],[sut]])</f>
        <v>cfa</v>
      </c>
      <c r="O95" s="1" t="str">
        <f>IF(Table1[[#This Row],[sut-platform]]="cfa", MID(Table1[[#This Row],[sut]], 5, 2), "~na~")</f>
        <v>hl</v>
      </c>
      <c r="P95" s="1" t="str">
        <f>IF(Table1[[#This Row],[sut-platform]]="cfa", MID(Table1[[#This Row],[sut]], 8, 999), Table1[[#This Row],[sut-cfa-level]])</f>
        <v>noshare-reuse</v>
      </c>
      <c r="Q95" s="1" t="str">
        <f>IF(Table1[[#This Row],[sut-platform]]="cfa", LEFT(Table1[[#This Row],[suffix-cfa-sharing-alloc]], FIND("-",Table1[[#This Row],[suffix-cfa-sharing-alloc]])-1), "~na~")</f>
        <v>noshare</v>
      </c>
      <c r="R9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5" s="1" t="str">
        <f>MID(Table1[[#This Row],[corpus]], LEN("corpus-")+1, 999)</f>
        <v>100-2-1.txt</v>
      </c>
      <c r="T95" s="1" t="str">
        <f>LEFT(Table1[[#This Row],[corpus-varsuffix]], FIND(".txt", Table1[[#This Row],[corpus-varsuffix]])-1)</f>
        <v>100-2-1</v>
      </c>
      <c r="U95" s="1">
        <f>INT(LEFT(Table1[[#This Row],[corpus-allvar]], FIND("-", Table1[[#This Row],[corpus-varsuffix]])-1))</f>
        <v>100</v>
      </c>
      <c r="V95" s="1" t="str">
        <f>MID(Table1[[#This Row],[corpus-allvar]], LEN(Table1[[#This Row],[corpus-nstrs]])+2, 999)</f>
        <v>2-1</v>
      </c>
      <c r="W95" s="1">
        <f>INT(LEFT(Table1[[#This Row],[corpus-varsuffix2]], FIND("-", Table1[[#This Row],[corpus-varsuffix2]])-1))</f>
        <v>2</v>
      </c>
      <c r="X95" s="1">
        <f>INT(MID(Table1[[#This Row],[corpus-varsuffix2]], LEN(Table1[[#This Row],[corpus-meanlen]])+2, 999))</f>
        <v>1</v>
      </c>
      <c r="Y95" s="4">
        <f>Table1[[#This Row],[concatDoneActualCount]]/Table1[[#This Row],[execTimeActualSec]]</f>
        <v>48510015.246690489</v>
      </c>
      <c r="Z95" s="4">
        <f>CONVERT(Table1[[#This Row],[execTimeActualSec]]/Table1[[#This Row],[concatDoneActualCount]], "s", "ns")</f>
        <v>20.61429984951867</v>
      </c>
    </row>
    <row r="96" spans="1:26" x14ac:dyDescent="0.25">
      <c r="A96" s="1" t="s">
        <v>93</v>
      </c>
      <c r="B96" s="1" t="str">
        <f>Table1[[#This Row],[test]]&amp;"@"&amp;Table1[[#This Row],[corpus]]</f>
        <v>perfexp-cfa-peq-hl-noshare-reuse@corpus-100-20-1.txt</v>
      </c>
      <c r="C96" s="5" t="s">
        <v>74</v>
      </c>
      <c r="D96" s="5" t="s">
        <v>28</v>
      </c>
      <c r="E96" s="5">
        <v>100</v>
      </c>
      <c r="F96" s="5">
        <v>100</v>
      </c>
      <c r="G96" s="5">
        <v>22.96</v>
      </c>
      <c r="H96" s="19">
        <v>395760000</v>
      </c>
      <c r="I96" s="5">
        <v>10.000025000000001</v>
      </c>
      <c r="J96" s="1" t="str">
        <f>MID(Table1[[#This Row],[test]], LEN("perfexp-")+1, 9999)</f>
        <v>cfa-peq-hl-noshare-reuse</v>
      </c>
      <c r="K96" s="1">
        <f>FIND("-p", Table1[[#This Row],[test-allvar]])+LEN("-")</f>
        <v>5</v>
      </c>
      <c r="L96" s="1" t="str">
        <f>MID(Table1[[#This Row],[test-allvar]], Table1[[#This Row],[operation-idx]], LEN("pta"))</f>
        <v>peq</v>
      </c>
      <c r="M96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6" s="1" t="str">
        <f>IFERROR( LEFT(Table1[[#This Row],[sut]], FIND("-", Table1[[#This Row],[sut]])-1), Table1[[#This Row],[sut]])</f>
        <v>cfa</v>
      </c>
      <c r="O96" s="1" t="str">
        <f>IF(Table1[[#This Row],[sut-platform]]="cfa", MID(Table1[[#This Row],[sut]], 5, 2), "~na~")</f>
        <v>hl</v>
      </c>
      <c r="P96" s="1" t="str">
        <f>IF(Table1[[#This Row],[sut-platform]]="cfa", MID(Table1[[#This Row],[sut]], 8, 999), Table1[[#This Row],[sut-cfa-level]])</f>
        <v>noshare-reuse</v>
      </c>
      <c r="Q96" s="1" t="str">
        <f>IF(Table1[[#This Row],[sut-platform]]="cfa", LEFT(Table1[[#This Row],[suffix-cfa-sharing-alloc]], FIND("-",Table1[[#This Row],[suffix-cfa-sharing-alloc]])-1), "~na~")</f>
        <v>noshare</v>
      </c>
      <c r="R9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6" s="1" t="str">
        <f>MID(Table1[[#This Row],[corpus]], LEN("corpus-")+1, 999)</f>
        <v>100-20-1.txt</v>
      </c>
      <c r="T96" s="1" t="str">
        <f>LEFT(Table1[[#This Row],[corpus-varsuffix]], FIND(".txt", Table1[[#This Row],[corpus-varsuffix]])-1)</f>
        <v>100-20-1</v>
      </c>
      <c r="U96" s="1">
        <f>INT(LEFT(Table1[[#This Row],[corpus-allvar]], FIND("-", Table1[[#This Row],[corpus-varsuffix]])-1))</f>
        <v>100</v>
      </c>
      <c r="V96" s="1" t="str">
        <f>MID(Table1[[#This Row],[corpus-allvar]], LEN(Table1[[#This Row],[corpus-nstrs]])+2, 999)</f>
        <v>20-1</v>
      </c>
      <c r="W96" s="1">
        <f>INT(LEFT(Table1[[#This Row],[corpus-varsuffix2]], FIND("-", Table1[[#This Row],[corpus-varsuffix2]])-1))</f>
        <v>20</v>
      </c>
      <c r="X96" s="1">
        <f>INT(MID(Table1[[#This Row],[corpus-varsuffix2]], LEN(Table1[[#This Row],[corpus-meanlen]])+2, 999))</f>
        <v>1</v>
      </c>
      <c r="Y96" s="4">
        <f>Table1[[#This Row],[concatDoneActualCount]]/Table1[[#This Row],[execTimeActualSec]]</f>
        <v>39575901.060247347</v>
      </c>
      <c r="Z96" s="4">
        <f>CONVERT(Table1[[#This Row],[execTimeActualSec]]/Table1[[#This Row],[concatDoneActualCount]], "s", "ns")</f>
        <v>25.267902263998383</v>
      </c>
    </row>
    <row r="97" spans="1:26" x14ac:dyDescent="0.25">
      <c r="A97" s="1" t="s">
        <v>93</v>
      </c>
      <c r="B97" s="1" t="str">
        <f>Table1[[#This Row],[test]]&amp;"@"&amp;Table1[[#This Row],[corpus]]</f>
        <v>perfexp-cfa-peq-hl-noshare-reuse@corpus-100-200-1.txt</v>
      </c>
      <c r="C97" s="5" t="s">
        <v>74</v>
      </c>
      <c r="D97" s="5" t="s">
        <v>45</v>
      </c>
      <c r="E97" s="5">
        <v>100</v>
      </c>
      <c r="F97" s="5">
        <v>100</v>
      </c>
      <c r="G97" s="5">
        <v>177.28</v>
      </c>
      <c r="H97" s="19">
        <v>230820000</v>
      </c>
      <c r="I97" s="5">
        <v>10.000275999999999</v>
      </c>
      <c r="J97" s="1" t="str">
        <f>MID(Table1[[#This Row],[test]], LEN("perfexp-")+1, 9999)</f>
        <v>cfa-peq-hl-noshare-reuse</v>
      </c>
      <c r="K97" s="1">
        <f>FIND("-p", Table1[[#This Row],[test-allvar]])+LEN("-")</f>
        <v>5</v>
      </c>
      <c r="L97" s="1" t="str">
        <f>MID(Table1[[#This Row],[test-allvar]], Table1[[#This Row],[operation-idx]], LEN("pta"))</f>
        <v>peq</v>
      </c>
      <c r="M97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7" s="1" t="str">
        <f>IFERROR( LEFT(Table1[[#This Row],[sut]], FIND("-", Table1[[#This Row],[sut]])-1), Table1[[#This Row],[sut]])</f>
        <v>cfa</v>
      </c>
      <c r="O97" s="1" t="str">
        <f>IF(Table1[[#This Row],[sut-platform]]="cfa", MID(Table1[[#This Row],[sut]], 5, 2), "~na~")</f>
        <v>hl</v>
      </c>
      <c r="P97" s="1" t="str">
        <f>IF(Table1[[#This Row],[sut-platform]]="cfa", MID(Table1[[#This Row],[sut]], 8, 999), Table1[[#This Row],[sut-cfa-level]])</f>
        <v>noshare-reuse</v>
      </c>
      <c r="Q97" s="1" t="str">
        <f>IF(Table1[[#This Row],[sut-platform]]="cfa", LEFT(Table1[[#This Row],[suffix-cfa-sharing-alloc]], FIND("-",Table1[[#This Row],[suffix-cfa-sharing-alloc]])-1), "~na~")</f>
        <v>noshare</v>
      </c>
      <c r="R9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7" s="1" t="str">
        <f>MID(Table1[[#This Row],[corpus]], LEN("corpus-")+1, 999)</f>
        <v>100-200-1.txt</v>
      </c>
      <c r="T97" s="1" t="str">
        <f>LEFT(Table1[[#This Row],[corpus-varsuffix]], FIND(".txt", Table1[[#This Row],[corpus-varsuffix]])-1)</f>
        <v>100-200-1</v>
      </c>
      <c r="U97" s="1">
        <f>INT(LEFT(Table1[[#This Row],[corpus-allvar]], FIND("-", Table1[[#This Row],[corpus-varsuffix]])-1))</f>
        <v>100</v>
      </c>
      <c r="V97" s="1" t="str">
        <f>MID(Table1[[#This Row],[corpus-allvar]], LEN(Table1[[#This Row],[corpus-nstrs]])+2, 999)</f>
        <v>200-1</v>
      </c>
      <c r="W97" s="1">
        <f>INT(LEFT(Table1[[#This Row],[corpus-varsuffix2]], FIND("-", Table1[[#This Row],[corpus-varsuffix2]])-1))</f>
        <v>200</v>
      </c>
      <c r="X97" s="1">
        <f>INT(MID(Table1[[#This Row],[corpus-varsuffix2]], LEN(Table1[[#This Row],[corpus-meanlen]])+2, 999))</f>
        <v>1</v>
      </c>
      <c r="Y97" s="4">
        <f>Table1[[#This Row],[concatDoneActualCount]]/Table1[[#This Row],[execTimeActualSec]]</f>
        <v>23081362.954382461</v>
      </c>
      <c r="Z97" s="4">
        <f>CONVERT(Table1[[#This Row],[execTimeActualSec]]/Table1[[#This Row],[concatDoneActualCount]], "s", "ns")</f>
        <v>43.324997833809888</v>
      </c>
    </row>
    <row r="98" spans="1:26" x14ac:dyDescent="0.25">
      <c r="A98" s="1" t="s">
        <v>93</v>
      </c>
      <c r="B98" s="1" t="str">
        <f>Table1[[#This Row],[test]]&amp;"@"&amp;Table1[[#This Row],[corpus]]</f>
        <v>perfexp-cfa-peq-hl-noshare-reuse@corpus-100-5-1.txt</v>
      </c>
      <c r="C98" s="5" t="s">
        <v>74</v>
      </c>
      <c r="D98" s="5" t="s">
        <v>29</v>
      </c>
      <c r="E98" s="5">
        <v>100</v>
      </c>
      <c r="F98" s="5">
        <v>100</v>
      </c>
      <c r="G98" s="5">
        <v>5.27</v>
      </c>
      <c r="H98" s="19">
        <v>440040000</v>
      </c>
      <c r="I98" s="5">
        <v>10.000197999999999</v>
      </c>
      <c r="J98" s="1" t="str">
        <f>MID(Table1[[#This Row],[test]], LEN("perfexp-")+1, 9999)</f>
        <v>cfa-peq-hl-noshare-reuse</v>
      </c>
      <c r="K98" s="1">
        <f>FIND("-p", Table1[[#This Row],[test-allvar]])+LEN("-")</f>
        <v>5</v>
      </c>
      <c r="L98" s="1" t="str">
        <f>MID(Table1[[#This Row],[test-allvar]], Table1[[#This Row],[operation-idx]], LEN("pta"))</f>
        <v>peq</v>
      </c>
      <c r="M98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8" s="1" t="str">
        <f>IFERROR( LEFT(Table1[[#This Row],[sut]], FIND("-", Table1[[#This Row],[sut]])-1), Table1[[#This Row],[sut]])</f>
        <v>cfa</v>
      </c>
      <c r="O98" s="1" t="str">
        <f>IF(Table1[[#This Row],[sut-platform]]="cfa", MID(Table1[[#This Row],[sut]], 5, 2), "~na~")</f>
        <v>hl</v>
      </c>
      <c r="P98" s="1" t="str">
        <f>IF(Table1[[#This Row],[sut-platform]]="cfa", MID(Table1[[#This Row],[sut]], 8, 999), Table1[[#This Row],[sut-cfa-level]])</f>
        <v>noshare-reuse</v>
      </c>
      <c r="Q98" s="1" t="str">
        <f>IF(Table1[[#This Row],[sut-platform]]="cfa", LEFT(Table1[[#This Row],[suffix-cfa-sharing-alloc]], FIND("-",Table1[[#This Row],[suffix-cfa-sharing-alloc]])-1), "~na~")</f>
        <v>noshare</v>
      </c>
      <c r="R9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8" s="1" t="str">
        <f>MID(Table1[[#This Row],[corpus]], LEN("corpus-")+1, 999)</f>
        <v>100-5-1.txt</v>
      </c>
      <c r="T98" s="1" t="str">
        <f>LEFT(Table1[[#This Row],[corpus-varsuffix]], FIND(".txt", Table1[[#This Row],[corpus-varsuffix]])-1)</f>
        <v>100-5-1</v>
      </c>
      <c r="U98" s="1">
        <f>INT(LEFT(Table1[[#This Row],[corpus-allvar]], FIND("-", Table1[[#This Row],[corpus-varsuffix]])-1))</f>
        <v>100</v>
      </c>
      <c r="V98" s="1" t="str">
        <f>MID(Table1[[#This Row],[corpus-allvar]], LEN(Table1[[#This Row],[corpus-nstrs]])+2, 999)</f>
        <v>5-1</v>
      </c>
      <c r="W98" s="1">
        <f>INT(LEFT(Table1[[#This Row],[corpus-varsuffix2]], FIND("-", Table1[[#This Row],[corpus-varsuffix2]])-1))</f>
        <v>5</v>
      </c>
      <c r="X98" s="1">
        <f>INT(MID(Table1[[#This Row],[corpus-varsuffix2]], LEN(Table1[[#This Row],[corpus-meanlen]])+2, 999))</f>
        <v>1</v>
      </c>
      <c r="Y98" s="4">
        <f>Table1[[#This Row],[concatDoneActualCount]]/Table1[[#This Row],[execTimeActualSec]]</f>
        <v>44003128.73805099</v>
      </c>
      <c r="Z98" s="4">
        <f>CONVERT(Table1[[#This Row],[execTimeActualSec]]/Table1[[#This Row],[concatDoneActualCount]], "s", "ns")</f>
        <v>22.7256567584765</v>
      </c>
    </row>
    <row r="99" spans="1:26" x14ac:dyDescent="0.25">
      <c r="A99" s="1" t="s">
        <v>93</v>
      </c>
      <c r="B99" s="1" t="str">
        <f>Table1[[#This Row],[test]]&amp;"@"&amp;Table1[[#This Row],[corpus]]</f>
        <v>perfexp-cfa-peq-hl-noshare-reuse@corpus-100-50-1.txt</v>
      </c>
      <c r="C99" s="5" t="s">
        <v>74</v>
      </c>
      <c r="D99" s="5" t="s">
        <v>44</v>
      </c>
      <c r="E99" s="5">
        <v>100</v>
      </c>
      <c r="F99" s="5">
        <v>100</v>
      </c>
      <c r="G99" s="5">
        <v>43.32</v>
      </c>
      <c r="H99" s="19">
        <v>345350000</v>
      </c>
      <c r="I99" s="5">
        <v>10.000252</v>
      </c>
      <c r="J99" s="1" t="str">
        <f>MID(Table1[[#This Row],[test]], LEN("perfexp-")+1, 9999)</f>
        <v>cfa-peq-hl-noshare-reuse</v>
      </c>
      <c r="K99" s="1">
        <f>FIND("-p", Table1[[#This Row],[test-allvar]])+LEN("-")</f>
        <v>5</v>
      </c>
      <c r="L99" s="1" t="str">
        <f>MID(Table1[[#This Row],[test-allvar]], Table1[[#This Row],[operation-idx]], LEN("pta"))</f>
        <v>peq</v>
      </c>
      <c r="M99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99" s="1" t="str">
        <f>IFERROR( LEFT(Table1[[#This Row],[sut]], FIND("-", Table1[[#This Row],[sut]])-1), Table1[[#This Row],[sut]])</f>
        <v>cfa</v>
      </c>
      <c r="O99" s="1" t="str">
        <f>IF(Table1[[#This Row],[sut-platform]]="cfa", MID(Table1[[#This Row],[sut]], 5, 2), "~na~")</f>
        <v>hl</v>
      </c>
      <c r="P99" s="1" t="str">
        <f>IF(Table1[[#This Row],[sut-platform]]="cfa", MID(Table1[[#This Row],[sut]], 8, 999), Table1[[#This Row],[sut-cfa-level]])</f>
        <v>noshare-reuse</v>
      </c>
      <c r="Q99" s="1" t="str">
        <f>IF(Table1[[#This Row],[sut-platform]]="cfa", LEFT(Table1[[#This Row],[suffix-cfa-sharing-alloc]], FIND("-",Table1[[#This Row],[suffix-cfa-sharing-alloc]])-1), "~na~")</f>
        <v>noshare</v>
      </c>
      <c r="R9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99" s="1" t="str">
        <f>MID(Table1[[#This Row],[corpus]], LEN("corpus-")+1, 999)</f>
        <v>100-50-1.txt</v>
      </c>
      <c r="T99" s="1" t="str">
        <f>LEFT(Table1[[#This Row],[corpus-varsuffix]], FIND(".txt", Table1[[#This Row],[corpus-varsuffix]])-1)</f>
        <v>100-50-1</v>
      </c>
      <c r="U99" s="1">
        <f>INT(LEFT(Table1[[#This Row],[corpus-allvar]], FIND("-", Table1[[#This Row],[corpus-varsuffix]])-1))</f>
        <v>100</v>
      </c>
      <c r="V99" s="1" t="str">
        <f>MID(Table1[[#This Row],[corpus-allvar]], LEN(Table1[[#This Row],[corpus-nstrs]])+2, 999)</f>
        <v>50-1</v>
      </c>
      <c r="W99" s="1">
        <f>INT(LEFT(Table1[[#This Row],[corpus-varsuffix2]], FIND("-", Table1[[#This Row],[corpus-varsuffix2]])-1))</f>
        <v>50</v>
      </c>
      <c r="X99" s="1">
        <f>INT(MID(Table1[[#This Row],[corpus-varsuffix2]], LEN(Table1[[#This Row],[corpus-meanlen]])+2, 999))</f>
        <v>1</v>
      </c>
      <c r="Y99" s="4">
        <f>Table1[[#This Row],[concatDoneActualCount]]/Table1[[#This Row],[execTimeActualSec]]</f>
        <v>34534129.739930555</v>
      </c>
      <c r="Z99" s="4">
        <f>CONVERT(Table1[[#This Row],[execTimeActualSec]]/Table1[[#This Row],[concatDoneActualCount]], "s", "ns")</f>
        <v>28.956861155349646</v>
      </c>
    </row>
    <row r="100" spans="1:26" x14ac:dyDescent="0.25">
      <c r="A100" s="1" t="s">
        <v>93</v>
      </c>
      <c r="B100" s="1" t="str">
        <f>Table1[[#This Row],[test]]&amp;"@"&amp;Table1[[#This Row],[corpus]]</f>
        <v>perfexp-cfa-peq-hl-noshare-reuse@corpus-100-500-1.txt</v>
      </c>
      <c r="C100" s="5" t="s">
        <v>74</v>
      </c>
      <c r="D100" s="5" t="s">
        <v>46</v>
      </c>
      <c r="E100" s="5">
        <v>100</v>
      </c>
      <c r="F100" s="5">
        <v>100</v>
      </c>
      <c r="G100" s="5">
        <v>557.26</v>
      </c>
      <c r="H100" s="19">
        <v>131890000</v>
      </c>
      <c r="I100" s="5">
        <v>10.000510999999999</v>
      </c>
      <c r="J100" s="1" t="str">
        <f>MID(Table1[[#This Row],[test]], LEN("perfexp-")+1, 9999)</f>
        <v>cfa-peq-hl-noshare-reuse</v>
      </c>
      <c r="K100" s="1">
        <f>FIND("-p", Table1[[#This Row],[test-allvar]])+LEN("-")</f>
        <v>5</v>
      </c>
      <c r="L100" s="1" t="str">
        <f>MID(Table1[[#This Row],[test-allvar]], Table1[[#This Row],[operation-idx]], LEN("pta"))</f>
        <v>peq</v>
      </c>
      <c r="M100" s="1" t="str">
        <f>LEFT(Table1[[#This Row],[test-allvar]], Table1[[#This Row],[operation-idx]]-LEN("-")-1) &amp; MID(Table1[[#This Row],[test-allvar]], Table1[[#This Row],[operation-idx]]+LEN(Table1[[#This Row],[operation]]), 9999)</f>
        <v>cfa-hl-noshare-reuse</v>
      </c>
      <c r="N100" s="1" t="str">
        <f>IFERROR( LEFT(Table1[[#This Row],[sut]], FIND("-", Table1[[#This Row],[sut]])-1), Table1[[#This Row],[sut]])</f>
        <v>cfa</v>
      </c>
      <c r="O100" s="1" t="str">
        <f>IF(Table1[[#This Row],[sut-platform]]="cfa", MID(Table1[[#This Row],[sut]], 5, 2), "~na~")</f>
        <v>hl</v>
      </c>
      <c r="P100" s="1" t="str">
        <f>IF(Table1[[#This Row],[sut-platform]]="cfa", MID(Table1[[#This Row],[sut]], 8, 999), Table1[[#This Row],[sut-cfa-level]])</f>
        <v>noshare-reuse</v>
      </c>
      <c r="Q100" s="1" t="str">
        <f>IF(Table1[[#This Row],[sut-platform]]="cfa", LEFT(Table1[[#This Row],[suffix-cfa-sharing-alloc]], FIND("-",Table1[[#This Row],[suffix-cfa-sharing-alloc]])-1), "~na~")</f>
        <v>noshare</v>
      </c>
      <c r="R10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00" s="1" t="str">
        <f>MID(Table1[[#This Row],[corpus]], LEN("corpus-")+1, 999)</f>
        <v>100-500-1.txt</v>
      </c>
      <c r="T100" s="1" t="str">
        <f>LEFT(Table1[[#This Row],[corpus-varsuffix]], FIND(".txt", Table1[[#This Row],[corpus-varsuffix]])-1)</f>
        <v>100-500-1</v>
      </c>
      <c r="U100" s="1">
        <f>INT(LEFT(Table1[[#This Row],[corpus-allvar]], FIND("-", Table1[[#This Row],[corpus-varsuffix]])-1))</f>
        <v>100</v>
      </c>
      <c r="V100" s="1" t="str">
        <f>MID(Table1[[#This Row],[corpus-allvar]], LEN(Table1[[#This Row],[corpus-nstrs]])+2, 999)</f>
        <v>500-1</v>
      </c>
      <c r="W100" s="1">
        <f>INT(LEFT(Table1[[#This Row],[corpus-varsuffix2]], FIND("-", Table1[[#This Row],[corpus-varsuffix2]])-1))</f>
        <v>500</v>
      </c>
      <c r="X100" s="1">
        <f>INT(MID(Table1[[#This Row],[corpus-varsuffix2]], LEN(Table1[[#This Row],[corpus-meanlen]])+2, 999))</f>
        <v>1</v>
      </c>
      <c r="Y100" s="4">
        <f>Table1[[#This Row],[concatDoneActualCount]]/Table1[[#This Row],[execTimeActualSec]]</f>
        <v>13188326.07653749</v>
      </c>
      <c r="Z100" s="4">
        <f>CONVERT(Table1[[#This Row],[execTimeActualSec]]/Table1[[#This Row],[concatDoneActualCount]], "s", "ns")</f>
        <v>75.824634164834336</v>
      </c>
    </row>
    <row r="101" spans="1:26" x14ac:dyDescent="0.25">
      <c r="A101" s="1" t="s">
        <v>93</v>
      </c>
      <c r="B101" s="1" t="str">
        <f>Table1[[#This Row],[test]]&amp;"@"&amp;Table1[[#This Row],[corpus]]</f>
        <v>perfexp-cfa-peq-hl-noshare-fresh@corpus-100-1-1.txt</v>
      </c>
      <c r="C101" s="5" t="s">
        <v>75</v>
      </c>
      <c r="D101" s="5" t="s">
        <v>25</v>
      </c>
      <c r="E101" s="5">
        <v>100</v>
      </c>
      <c r="F101" s="5">
        <v>100</v>
      </c>
      <c r="G101" s="5">
        <v>1</v>
      </c>
      <c r="H101" s="19">
        <v>429210000</v>
      </c>
      <c r="I101" s="5">
        <v>10.000204</v>
      </c>
      <c r="J101" s="1" t="str">
        <f>MID(Table1[[#This Row],[test]], LEN("perfexp-")+1, 9999)</f>
        <v>cfa-peq-hl-noshare-fresh</v>
      </c>
      <c r="K101" s="1">
        <f>FIND("-p", Table1[[#This Row],[test-allvar]])+LEN("-")</f>
        <v>5</v>
      </c>
      <c r="L101" s="1" t="str">
        <f>MID(Table1[[#This Row],[test-allvar]], Table1[[#This Row],[operation-idx]], LEN("pta"))</f>
        <v>peq</v>
      </c>
      <c r="M101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1" s="1" t="str">
        <f>IFERROR( LEFT(Table1[[#This Row],[sut]], FIND("-", Table1[[#This Row],[sut]])-1), Table1[[#This Row],[sut]])</f>
        <v>cfa</v>
      </c>
      <c r="O101" s="1" t="str">
        <f>IF(Table1[[#This Row],[sut-platform]]="cfa", MID(Table1[[#This Row],[sut]], 5, 2), "~na~")</f>
        <v>hl</v>
      </c>
      <c r="P101" s="1" t="str">
        <f>IF(Table1[[#This Row],[sut-platform]]="cfa", MID(Table1[[#This Row],[sut]], 8, 999), Table1[[#This Row],[sut-cfa-level]])</f>
        <v>noshare-fresh</v>
      </c>
      <c r="Q101" s="1" t="str">
        <f>IF(Table1[[#This Row],[sut-platform]]="cfa", LEFT(Table1[[#This Row],[suffix-cfa-sharing-alloc]], FIND("-",Table1[[#This Row],[suffix-cfa-sharing-alloc]])-1), "~na~")</f>
        <v>noshare</v>
      </c>
      <c r="R10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1" s="1" t="str">
        <f>MID(Table1[[#This Row],[corpus]], LEN("corpus-")+1, 999)</f>
        <v>100-1-1.txt</v>
      </c>
      <c r="T101" s="1" t="str">
        <f>LEFT(Table1[[#This Row],[corpus-varsuffix]], FIND(".txt", Table1[[#This Row],[corpus-varsuffix]])-1)</f>
        <v>100-1-1</v>
      </c>
      <c r="U101" s="1">
        <f>INT(LEFT(Table1[[#This Row],[corpus-allvar]], FIND("-", Table1[[#This Row],[corpus-varsuffix]])-1))</f>
        <v>100</v>
      </c>
      <c r="V101" s="1" t="str">
        <f>MID(Table1[[#This Row],[corpus-allvar]], LEN(Table1[[#This Row],[corpus-nstrs]])+2, 999)</f>
        <v>1-1</v>
      </c>
      <c r="W101" s="1">
        <f>INT(LEFT(Table1[[#This Row],[corpus-varsuffix2]], FIND("-", Table1[[#This Row],[corpus-varsuffix2]])-1))</f>
        <v>1</v>
      </c>
      <c r="X101" s="1">
        <f>INT(MID(Table1[[#This Row],[corpus-varsuffix2]], LEN(Table1[[#This Row],[corpus-meanlen]])+2, 999))</f>
        <v>1</v>
      </c>
      <c r="Y101" s="4">
        <f>Table1[[#This Row],[concatDoneActualCount]]/Table1[[#This Row],[execTimeActualSec]]</f>
        <v>42920124.429461636</v>
      </c>
      <c r="Z101" s="4">
        <f>CONVERT(Table1[[#This Row],[execTimeActualSec]]/Table1[[#This Row],[concatDoneActualCount]], "s", "ns")</f>
        <v>23.299093683744555</v>
      </c>
    </row>
    <row r="102" spans="1:26" x14ac:dyDescent="0.25">
      <c r="A102" s="1" t="s">
        <v>93</v>
      </c>
      <c r="B102" s="1" t="str">
        <f>Table1[[#This Row],[test]]&amp;"@"&amp;Table1[[#This Row],[corpus]]</f>
        <v>perfexp-cfa-peq-hl-noshare-fresh@corpus-100-10-1.txt</v>
      </c>
      <c r="C102" s="5" t="s">
        <v>75</v>
      </c>
      <c r="D102" s="5" t="s">
        <v>26</v>
      </c>
      <c r="E102" s="5">
        <v>100</v>
      </c>
      <c r="F102" s="5">
        <v>100</v>
      </c>
      <c r="G102" s="5">
        <v>9.5</v>
      </c>
      <c r="H102" s="19">
        <v>309270000</v>
      </c>
      <c r="I102" s="5">
        <v>10.000019</v>
      </c>
      <c r="J102" s="1" t="str">
        <f>MID(Table1[[#This Row],[test]], LEN("perfexp-")+1, 9999)</f>
        <v>cfa-peq-hl-noshare-fresh</v>
      </c>
      <c r="K102" s="1">
        <f>FIND("-p", Table1[[#This Row],[test-allvar]])+LEN("-")</f>
        <v>5</v>
      </c>
      <c r="L102" s="1" t="str">
        <f>MID(Table1[[#This Row],[test-allvar]], Table1[[#This Row],[operation-idx]], LEN("pta"))</f>
        <v>peq</v>
      </c>
      <c r="M102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2" s="1" t="str">
        <f>IFERROR( LEFT(Table1[[#This Row],[sut]], FIND("-", Table1[[#This Row],[sut]])-1), Table1[[#This Row],[sut]])</f>
        <v>cfa</v>
      </c>
      <c r="O102" s="1" t="str">
        <f>IF(Table1[[#This Row],[sut-platform]]="cfa", MID(Table1[[#This Row],[sut]], 5, 2), "~na~")</f>
        <v>hl</v>
      </c>
      <c r="P102" s="1" t="str">
        <f>IF(Table1[[#This Row],[sut-platform]]="cfa", MID(Table1[[#This Row],[sut]], 8, 999), Table1[[#This Row],[sut-cfa-level]])</f>
        <v>noshare-fresh</v>
      </c>
      <c r="Q102" s="1" t="str">
        <f>IF(Table1[[#This Row],[sut-platform]]="cfa", LEFT(Table1[[#This Row],[suffix-cfa-sharing-alloc]], FIND("-",Table1[[#This Row],[suffix-cfa-sharing-alloc]])-1), "~na~")</f>
        <v>noshare</v>
      </c>
      <c r="R10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2" s="1" t="str">
        <f>MID(Table1[[#This Row],[corpus]], LEN("corpus-")+1, 999)</f>
        <v>100-10-1.txt</v>
      </c>
      <c r="T102" s="1" t="str">
        <f>LEFT(Table1[[#This Row],[corpus-varsuffix]], FIND(".txt", Table1[[#This Row],[corpus-varsuffix]])-1)</f>
        <v>100-10-1</v>
      </c>
      <c r="U102" s="1">
        <f>INT(LEFT(Table1[[#This Row],[corpus-allvar]], FIND("-", Table1[[#This Row],[corpus-varsuffix]])-1))</f>
        <v>100</v>
      </c>
      <c r="V102" s="1" t="str">
        <f>MID(Table1[[#This Row],[corpus-allvar]], LEN(Table1[[#This Row],[corpus-nstrs]])+2, 999)</f>
        <v>10-1</v>
      </c>
      <c r="W102" s="1">
        <f>INT(LEFT(Table1[[#This Row],[corpus-varsuffix2]], FIND("-", Table1[[#This Row],[corpus-varsuffix2]])-1))</f>
        <v>10</v>
      </c>
      <c r="X102" s="1">
        <f>INT(MID(Table1[[#This Row],[corpus-varsuffix2]], LEN(Table1[[#This Row],[corpus-meanlen]])+2, 999))</f>
        <v>1</v>
      </c>
      <c r="Y102" s="4">
        <f>Table1[[#This Row],[concatDoneActualCount]]/Table1[[#This Row],[execTimeActualSec]]</f>
        <v>30926941.238811646</v>
      </c>
      <c r="Z102" s="4">
        <f>CONVERT(Table1[[#This Row],[execTimeActualSec]]/Table1[[#This Row],[concatDoneActualCount]], "s", "ns")</f>
        <v>32.334267791897048</v>
      </c>
    </row>
    <row r="103" spans="1:26" x14ac:dyDescent="0.25">
      <c r="A103" s="1" t="s">
        <v>93</v>
      </c>
      <c r="B103" s="1" t="str">
        <f>Table1[[#This Row],[test]]&amp;"@"&amp;Table1[[#This Row],[corpus]]</f>
        <v>perfexp-cfa-peq-hl-noshare-fresh@corpus-100-100-1.txt</v>
      </c>
      <c r="C103" s="5" t="s">
        <v>75</v>
      </c>
      <c r="D103" s="5" t="s">
        <v>43</v>
      </c>
      <c r="E103" s="5">
        <v>100</v>
      </c>
      <c r="F103" s="5">
        <v>100</v>
      </c>
      <c r="G103" s="5">
        <v>106.37</v>
      </c>
      <c r="H103" s="19">
        <v>175550000</v>
      </c>
      <c r="I103" s="5">
        <v>10.000541999999999</v>
      </c>
      <c r="J103" s="1" t="str">
        <f>MID(Table1[[#This Row],[test]], LEN("perfexp-")+1, 9999)</f>
        <v>cfa-peq-hl-noshare-fresh</v>
      </c>
      <c r="K103" s="1">
        <f>FIND("-p", Table1[[#This Row],[test-allvar]])+LEN("-")</f>
        <v>5</v>
      </c>
      <c r="L103" s="1" t="str">
        <f>MID(Table1[[#This Row],[test-allvar]], Table1[[#This Row],[operation-idx]], LEN("pta"))</f>
        <v>peq</v>
      </c>
      <c r="M103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3" s="1" t="str">
        <f>IFERROR( LEFT(Table1[[#This Row],[sut]], FIND("-", Table1[[#This Row],[sut]])-1), Table1[[#This Row],[sut]])</f>
        <v>cfa</v>
      </c>
      <c r="O103" s="1" t="str">
        <f>IF(Table1[[#This Row],[sut-platform]]="cfa", MID(Table1[[#This Row],[sut]], 5, 2), "~na~")</f>
        <v>hl</v>
      </c>
      <c r="P103" s="1" t="str">
        <f>IF(Table1[[#This Row],[sut-platform]]="cfa", MID(Table1[[#This Row],[sut]], 8, 999), Table1[[#This Row],[sut-cfa-level]])</f>
        <v>noshare-fresh</v>
      </c>
      <c r="Q103" s="1" t="str">
        <f>IF(Table1[[#This Row],[sut-platform]]="cfa", LEFT(Table1[[#This Row],[suffix-cfa-sharing-alloc]], FIND("-",Table1[[#This Row],[suffix-cfa-sharing-alloc]])-1), "~na~")</f>
        <v>noshare</v>
      </c>
      <c r="R10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3" s="1" t="str">
        <f>MID(Table1[[#This Row],[corpus]], LEN("corpus-")+1, 999)</f>
        <v>100-100-1.txt</v>
      </c>
      <c r="T103" s="1" t="str">
        <f>LEFT(Table1[[#This Row],[corpus-varsuffix]], FIND(".txt", Table1[[#This Row],[corpus-varsuffix]])-1)</f>
        <v>100-100-1</v>
      </c>
      <c r="U103" s="1">
        <f>INT(LEFT(Table1[[#This Row],[corpus-allvar]], FIND("-", Table1[[#This Row],[corpus-varsuffix]])-1))</f>
        <v>100</v>
      </c>
      <c r="V103" s="1" t="str">
        <f>MID(Table1[[#This Row],[corpus-allvar]], LEN(Table1[[#This Row],[corpus-nstrs]])+2, 999)</f>
        <v>100-1</v>
      </c>
      <c r="W103" s="1">
        <f>INT(LEFT(Table1[[#This Row],[corpus-varsuffix2]], FIND("-", Table1[[#This Row],[corpus-varsuffix2]])-1))</f>
        <v>100</v>
      </c>
      <c r="X103" s="1">
        <f>INT(MID(Table1[[#This Row],[corpus-varsuffix2]], LEN(Table1[[#This Row],[corpus-meanlen]])+2, 999))</f>
        <v>1</v>
      </c>
      <c r="Y103" s="4">
        <f>Table1[[#This Row],[concatDoneActualCount]]/Table1[[#This Row],[execTimeActualSec]]</f>
        <v>17554048.570567477</v>
      </c>
      <c r="Z103" s="4">
        <f>CONVERT(Table1[[#This Row],[execTimeActualSec]]/Table1[[#This Row],[concatDoneActualCount]], "s", "ns")</f>
        <v>56.966915408715458</v>
      </c>
    </row>
    <row r="104" spans="1:26" x14ac:dyDescent="0.25">
      <c r="A104" s="1" t="s">
        <v>93</v>
      </c>
      <c r="B104" s="1" t="str">
        <f>Table1[[#This Row],[test]]&amp;"@"&amp;Table1[[#This Row],[corpus]]</f>
        <v>perfexp-cfa-peq-hl-noshare-fresh@corpus-100-2-1.txt</v>
      </c>
      <c r="C104" s="5" t="s">
        <v>75</v>
      </c>
      <c r="D104" s="5" t="s">
        <v>27</v>
      </c>
      <c r="E104" s="5">
        <v>100</v>
      </c>
      <c r="F104" s="5">
        <v>100</v>
      </c>
      <c r="G104" s="5">
        <v>2.0299999999999998</v>
      </c>
      <c r="H104" s="19">
        <v>363450000</v>
      </c>
      <c r="I104" s="5">
        <v>10.000031</v>
      </c>
      <c r="J104" s="1" t="str">
        <f>MID(Table1[[#This Row],[test]], LEN("perfexp-")+1, 9999)</f>
        <v>cfa-peq-hl-noshare-fresh</v>
      </c>
      <c r="K104" s="1">
        <f>FIND("-p", Table1[[#This Row],[test-allvar]])+LEN("-")</f>
        <v>5</v>
      </c>
      <c r="L104" s="1" t="str">
        <f>MID(Table1[[#This Row],[test-allvar]], Table1[[#This Row],[operation-idx]], LEN("pta"))</f>
        <v>peq</v>
      </c>
      <c r="M104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4" s="1" t="str">
        <f>IFERROR( LEFT(Table1[[#This Row],[sut]], FIND("-", Table1[[#This Row],[sut]])-1), Table1[[#This Row],[sut]])</f>
        <v>cfa</v>
      </c>
      <c r="O104" s="1" t="str">
        <f>IF(Table1[[#This Row],[sut-platform]]="cfa", MID(Table1[[#This Row],[sut]], 5, 2), "~na~")</f>
        <v>hl</v>
      </c>
      <c r="P104" s="1" t="str">
        <f>IF(Table1[[#This Row],[sut-platform]]="cfa", MID(Table1[[#This Row],[sut]], 8, 999), Table1[[#This Row],[sut-cfa-level]])</f>
        <v>noshare-fresh</v>
      </c>
      <c r="Q104" s="1" t="str">
        <f>IF(Table1[[#This Row],[sut-platform]]="cfa", LEFT(Table1[[#This Row],[suffix-cfa-sharing-alloc]], FIND("-",Table1[[#This Row],[suffix-cfa-sharing-alloc]])-1), "~na~")</f>
        <v>noshare</v>
      </c>
      <c r="R10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4" s="1" t="str">
        <f>MID(Table1[[#This Row],[corpus]], LEN("corpus-")+1, 999)</f>
        <v>100-2-1.txt</v>
      </c>
      <c r="T104" s="1" t="str">
        <f>LEFT(Table1[[#This Row],[corpus-varsuffix]], FIND(".txt", Table1[[#This Row],[corpus-varsuffix]])-1)</f>
        <v>100-2-1</v>
      </c>
      <c r="U104" s="1">
        <f>INT(LEFT(Table1[[#This Row],[corpus-allvar]], FIND("-", Table1[[#This Row],[corpus-varsuffix]])-1))</f>
        <v>100</v>
      </c>
      <c r="V104" s="1" t="str">
        <f>MID(Table1[[#This Row],[corpus-allvar]], LEN(Table1[[#This Row],[corpus-nstrs]])+2, 999)</f>
        <v>2-1</v>
      </c>
      <c r="W104" s="1">
        <f>INT(LEFT(Table1[[#This Row],[corpus-varsuffix2]], FIND("-", Table1[[#This Row],[corpus-varsuffix2]])-1))</f>
        <v>2</v>
      </c>
      <c r="X104" s="1">
        <f>INT(MID(Table1[[#This Row],[corpus-varsuffix2]], LEN(Table1[[#This Row],[corpus-meanlen]])+2, 999))</f>
        <v>1</v>
      </c>
      <c r="Y104" s="4">
        <f>Table1[[#This Row],[concatDoneActualCount]]/Table1[[#This Row],[execTimeActualSec]]</f>
        <v>36344887.330849275</v>
      </c>
      <c r="Z104" s="4">
        <f>CONVERT(Table1[[#This Row],[execTimeActualSec]]/Table1[[#This Row],[concatDoneActualCount]], "s", "ns")</f>
        <v>27.514186270463611</v>
      </c>
    </row>
    <row r="105" spans="1:26" x14ac:dyDescent="0.25">
      <c r="A105" s="1" t="s">
        <v>93</v>
      </c>
      <c r="B105" s="1" t="str">
        <f>Table1[[#This Row],[test]]&amp;"@"&amp;Table1[[#This Row],[corpus]]</f>
        <v>perfexp-cfa-peq-hl-noshare-fresh@corpus-100-20-1.txt</v>
      </c>
      <c r="C105" s="5" t="s">
        <v>75</v>
      </c>
      <c r="D105" s="5" t="s">
        <v>28</v>
      </c>
      <c r="E105" s="5">
        <v>100</v>
      </c>
      <c r="F105" s="5">
        <v>100</v>
      </c>
      <c r="G105" s="5">
        <v>22.96</v>
      </c>
      <c r="H105" s="19">
        <v>284840000</v>
      </c>
      <c r="I105" s="5">
        <v>10.000234000000001</v>
      </c>
      <c r="J105" s="1" t="str">
        <f>MID(Table1[[#This Row],[test]], LEN("perfexp-")+1, 9999)</f>
        <v>cfa-peq-hl-noshare-fresh</v>
      </c>
      <c r="K105" s="1">
        <f>FIND("-p", Table1[[#This Row],[test-allvar]])+LEN("-")</f>
        <v>5</v>
      </c>
      <c r="L105" s="1" t="str">
        <f>MID(Table1[[#This Row],[test-allvar]], Table1[[#This Row],[operation-idx]], LEN("pta"))</f>
        <v>peq</v>
      </c>
      <c r="M105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5" s="1" t="str">
        <f>IFERROR( LEFT(Table1[[#This Row],[sut]], FIND("-", Table1[[#This Row],[sut]])-1), Table1[[#This Row],[sut]])</f>
        <v>cfa</v>
      </c>
      <c r="O105" s="1" t="str">
        <f>IF(Table1[[#This Row],[sut-platform]]="cfa", MID(Table1[[#This Row],[sut]], 5, 2), "~na~")</f>
        <v>hl</v>
      </c>
      <c r="P105" s="1" t="str">
        <f>IF(Table1[[#This Row],[sut-platform]]="cfa", MID(Table1[[#This Row],[sut]], 8, 999), Table1[[#This Row],[sut-cfa-level]])</f>
        <v>noshare-fresh</v>
      </c>
      <c r="Q105" s="1" t="str">
        <f>IF(Table1[[#This Row],[sut-platform]]="cfa", LEFT(Table1[[#This Row],[suffix-cfa-sharing-alloc]], FIND("-",Table1[[#This Row],[suffix-cfa-sharing-alloc]])-1), "~na~")</f>
        <v>noshare</v>
      </c>
      <c r="R10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5" s="1" t="str">
        <f>MID(Table1[[#This Row],[corpus]], LEN("corpus-")+1, 999)</f>
        <v>100-20-1.txt</v>
      </c>
      <c r="T105" s="1" t="str">
        <f>LEFT(Table1[[#This Row],[corpus-varsuffix]], FIND(".txt", Table1[[#This Row],[corpus-varsuffix]])-1)</f>
        <v>100-20-1</v>
      </c>
      <c r="U105" s="1">
        <f>INT(LEFT(Table1[[#This Row],[corpus-allvar]], FIND("-", Table1[[#This Row],[corpus-varsuffix]])-1))</f>
        <v>100</v>
      </c>
      <c r="V105" s="1" t="str">
        <f>MID(Table1[[#This Row],[corpus-allvar]], LEN(Table1[[#This Row],[corpus-nstrs]])+2, 999)</f>
        <v>20-1</v>
      </c>
      <c r="W105" s="1">
        <f>INT(LEFT(Table1[[#This Row],[corpus-varsuffix2]], FIND("-", Table1[[#This Row],[corpus-varsuffix2]])-1))</f>
        <v>20</v>
      </c>
      <c r="X105" s="1">
        <f>INT(MID(Table1[[#This Row],[corpus-varsuffix2]], LEN(Table1[[#This Row],[corpus-meanlen]])+2, 999))</f>
        <v>1</v>
      </c>
      <c r="Y105" s="4">
        <f>Table1[[#This Row],[concatDoneActualCount]]/Table1[[#This Row],[execTimeActualSec]]</f>
        <v>28483333.489996333</v>
      </c>
      <c r="Z105" s="4">
        <f>CONVERT(Table1[[#This Row],[execTimeActualSec]]/Table1[[#This Row],[concatDoneActualCount]], "s", "ns")</f>
        <v>35.108250245752004</v>
      </c>
    </row>
    <row r="106" spans="1:26" x14ac:dyDescent="0.25">
      <c r="A106" s="1" t="s">
        <v>93</v>
      </c>
      <c r="B106" s="1" t="str">
        <f>Table1[[#This Row],[test]]&amp;"@"&amp;Table1[[#This Row],[corpus]]</f>
        <v>perfexp-cfa-peq-hl-noshare-fresh@corpus-100-200-1.txt</v>
      </c>
      <c r="C106" s="5" t="s">
        <v>75</v>
      </c>
      <c r="D106" s="5" t="s">
        <v>45</v>
      </c>
      <c r="E106" s="5">
        <v>100</v>
      </c>
      <c r="F106" s="5">
        <v>100</v>
      </c>
      <c r="G106" s="5">
        <v>177.28</v>
      </c>
      <c r="H106" s="19">
        <v>152400000</v>
      </c>
      <c r="I106" s="5">
        <v>10.000007999999999</v>
      </c>
      <c r="J106" s="1" t="str">
        <f>MID(Table1[[#This Row],[test]], LEN("perfexp-")+1, 9999)</f>
        <v>cfa-peq-hl-noshare-fresh</v>
      </c>
      <c r="K106" s="1">
        <f>FIND("-p", Table1[[#This Row],[test-allvar]])+LEN("-")</f>
        <v>5</v>
      </c>
      <c r="L106" s="1" t="str">
        <f>MID(Table1[[#This Row],[test-allvar]], Table1[[#This Row],[operation-idx]], LEN("pta"))</f>
        <v>peq</v>
      </c>
      <c r="M106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6" s="1" t="str">
        <f>IFERROR( LEFT(Table1[[#This Row],[sut]], FIND("-", Table1[[#This Row],[sut]])-1), Table1[[#This Row],[sut]])</f>
        <v>cfa</v>
      </c>
      <c r="O106" s="1" t="str">
        <f>IF(Table1[[#This Row],[sut-platform]]="cfa", MID(Table1[[#This Row],[sut]], 5, 2), "~na~")</f>
        <v>hl</v>
      </c>
      <c r="P106" s="1" t="str">
        <f>IF(Table1[[#This Row],[sut-platform]]="cfa", MID(Table1[[#This Row],[sut]], 8, 999), Table1[[#This Row],[sut-cfa-level]])</f>
        <v>noshare-fresh</v>
      </c>
      <c r="Q106" s="1" t="str">
        <f>IF(Table1[[#This Row],[sut-platform]]="cfa", LEFT(Table1[[#This Row],[suffix-cfa-sharing-alloc]], FIND("-",Table1[[#This Row],[suffix-cfa-sharing-alloc]])-1), "~na~")</f>
        <v>noshare</v>
      </c>
      <c r="R10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6" s="1" t="str">
        <f>MID(Table1[[#This Row],[corpus]], LEN("corpus-")+1, 999)</f>
        <v>100-200-1.txt</v>
      </c>
      <c r="T106" s="1" t="str">
        <f>LEFT(Table1[[#This Row],[corpus-varsuffix]], FIND(".txt", Table1[[#This Row],[corpus-varsuffix]])-1)</f>
        <v>100-200-1</v>
      </c>
      <c r="U106" s="1">
        <f>INT(LEFT(Table1[[#This Row],[corpus-allvar]], FIND("-", Table1[[#This Row],[corpus-varsuffix]])-1))</f>
        <v>100</v>
      </c>
      <c r="V106" s="1" t="str">
        <f>MID(Table1[[#This Row],[corpus-allvar]], LEN(Table1[[#This Row],[corpus-nstrs]])+2, 999)</f>
        <v>200-1</v>
      </c>
      <c r="W106" s="1">
        <f>INT(LEFT(Table1[[#This Row],[corpus-varsuffix2]], FIND("-", Table1[[#This Row],[corpus-varsuffix2]])-1))</f>
        <v>200</v>
      </c>
      <c r="X106" s="1">
        <f>INT(MID(Table1[[#This Row],[corpus-varsuffix2]], LEN(Table1[[#This Row],[corpus-meanlen]])+2, 999))</f>
        <v>1</v>
      </c>
      <c r="Y106" s="4">
        <f>Table1[[#This Row],[concatDoneActualCount]]/Table1[[#This Row],[execTimeActualSec]]</f>
        <v>15239987.808009755</v>
      </c>
      <c r="Z106" s="4">
        <f>CONVERT(Table1[[#This Row],[execTimeActualSec]]/Table1[[#This Row],[concatDoneActualCount]], "s", "ns")</f>
        <v>65.616850393700773</v>
      </c>
    </row>
    <row r="107" spans="1:26" x14ac:dyDescent="0.25">
      <c r="A107" s="1" t="s">
        <v>93</v>
      </c>
      <c r="B107" s="1" t="str">
        <f>Table1[[#This Row],[test]]&amp;"@"&amp;Table1[[#This Row],[corpus]]</f>
        <v>perfexp-cfa-peq-hl-noshare-fresh@corpus-100-5-1.txt</v>
      </c>
      <c r="C107" s="5" t="s">
        <v>75</v>
      </c>
      <c r="D107" s="5" t="s">
        <v>29</v>
      </c>
      <c r="E107" s="5">
        <v>100</v>
      </c>
      <c r="F107" s="5">
        <v>100</v>
      </c>
      <c r="G107" s="5">
        <v>5.27</v>
      </c>
      <c r="H107" s="19">
        <v>324130000</v>
      </c>
      <c r="I107" s="5">
        <v>10.000071</v>
      </c>
      <c r="J107" s="1" t="str">
        <f>MID(Table1[[#This Row],[test]], LEN("perfexp-")+1, 9999)</f>
        <v>cfa-peq-hl-noshare-fresh</v>
      </c>
      <c r="K107" s="1">
        <f>FIND("-p", Table1[[#This Row],[test-allvar]])+LEN("-")</f>
        <v>5</v>
      </c>
      <c r="L107" s="1" t="str">
        <f>MID(Table1[[#This Row],[test-allvar]], Table1[[#This Row],[operation-idx]], LEN("pta"))</f>
        <v>peq</v>
      </c>
      <c r="M107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7" s="1" t="str">
        <f>IFERROR( LEFT(Table1[[#This Row],[sut]], FIND("-", Table1[[#This Row],[sut]])-1), Table1[[#This Row],[sut]])</f>
        <v>cfa</v>
      </c>
      <c r="O107" s="1" t="str">
        <f>IF(Table1[[#This Row],[sut-platform]]="cfa", MID(Table1[[#This Row],[sut]], 5, 2), "~na~")</f>
        <v>hl</v>
      </c>
      <c r="P107" s="1" t="str">
        <f>IF(Table1[[#This Row],[sut-platform]]="cfa", MID(Table1[[#This Row],[sut]], 8, 999), Table1[[#This Row],[sut-cfa-level]])</f>
        <v>noshare-fresh</v>
      </c>
      <c r="Q107" s="1" t="str">
        <f>IF(Table1[[#This Row],[sut-platform]]="cfa", LEFT(Table1[[#This Row],[suffix-cfa-sharing-alloc]], FIND("-",Table1[[#This Row],[suffix-cfa-sharing-alloc]])-1), "~na~")</f>
        <v>noshare</v>
      </c>
      <c r="R10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7" s="1" t="str">
        <f>MID(Table1[[#This Row],[corpus]], LEN("corpus-")+1, 999)</f>
        <v>100-5-1.txt</v>
      </c>
      <c r="T107" s="1" t="str">
        <f>LEFT(Table1[[#This Row],[corpus-varsuffix]], FIND(".txt", Table1[[#This Row],[corpus-varsuffix]])-1)</f>
        <v>100-5-1</v>
      </c>
      <c r="U107" s="1">
        <f>INT(LEFT(Table1[[#This Row],[corpus-allvar]], FIND("-", Table1[[#This Row],[corpus-varsuffix]])-1))</f>
        <v>100</v>
      </c>
      <c r="V107" s="1" t="str">
        <f>MID(Table1[[#This Row],[corpus-allvar]], LEN(Table1[[#This Row],[corpus-nstrs]])+2, 999)</f>
        <v>5-1</v>
      </c>
      <c r="W107" s="1">
        <f>INT(LEFT(Table1[[#This Row],[corpus-varsuffix2]], FIND("-", Table1[[#This Row],[corpus-varsuffix2]])-1))</f>
        <v>5</v>
      </c>
      <c r="X107" s="1">
        <f>INT(MID(Table1[[#This Row],[corpus-varsuffix2]], LEN(Table1[[#This Row],[corpus-meanlen]])+2, 999))</f>
        <v>1</v>
      </c>
      <c r="Y107" s="4">
        <f>Table1[[#This Row],[concatDoneActualCount]]/Table1[[#This Row],[execTimeActualSec]]</f>
        <v>32412769.869333927</v>
      </c>
      <c r="Z107" s="4">
        <f>CONVERT(Table1[[#This Row],[execTimeActualSec]]/Table1[[#This Row],[concatDoneActualCount]], "s", "ns")</f>
        <v>30.852037762626107</v>
      </c>
    </row>
    <row r="108" spans="1:26" x14ac:dyDescent="0.25">
      <c r="A108" s="1" t="s">
        <v>93</v>
      </c>
      <c r="B108" s="1" t="str">
        <f>Table1[[#This Row],[test]]&amp;"@"&amp;Table1[[#This Row],[corpus]]</f>
        <v>perfexp-cfa-peq-hl-noshare-fresh@corpus-100-50-1.txt</v>
      </c>
      <c r="C108" s="5" t="s">
        <v>75</v>
      </c>
      <c r="D108" s="5" t="s">
        <v>44</v>
      </c>
      <c r="E108" s="5">
        <v>100</v>
      </c>
      <c r="F108" s="5">
        <v>100</v>
      </c>
      <c r="G108" s="5">
        <v>43.32</v>
      </c>
      <c r="H108" s="19">
        <v>237620000</v>
      </c>
      <c r="I108" s="5">
        <v>10.000397</v>
      </c>
      <c r="J108" s="1" t="str">
        <f>MID(Table1[[#This Row],[test]], LEN("perfexp-")+1, 9999)</f>
        <v>cfa-peq-hl-noshare-fresh</v>
      </c>
      <c r="K108" s="1">
        <f>FIND("-p", Table1[[#This Row],[test-allvar]])+LEN("-")</f>
        <v>5</v>
      </c>
      <c r="L108" s="1" t="str">
        <f>MID(Table1[[#This Row],[test-allvar]], Table1[[#This Row],[operation-idx]], LEN("pta"))</f>
        <v>peq</v>
      </c>
      <c r="M108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8" s="1" t="str">
        <f>IFERROR( LEFT(Table1[[#This Row],[sut]], FIND("-", Table1[[#This Row],[sut]])-1), Table1[[#This Row],[sut]])</f>
        <v>cfa</v>
      </c>
      <c r="O108" s="1" t="str">
        <f>IF(Table1[[#This Row],[sut-platform]]="cfa", MID(Table1[[#This Row],[sut]], 5, 2), "~na~")</f>
        <v>hl</v>
      </c>
      <c r="P108" s="1" t="str">
        <f>IF(Table1[[#This Row],[sut-platform]]="cfa", MID(Table1[[#This Row],[sut]], 8, 999), Table1[[#This Row],[sut-cfa-level]])</f>
        <v>noshare-fresh</v>
      </c>
      <c r="Q108" s="1" t="str">
        <f>IF(Table1[[#This Row],[sut-platform]]="cfa", LEFT(Table1[[#This Row],[suffix-cfa-sharing-alloc]], FIND("-",Table1[[#This Row],[suffix-cfa-sharing-alloc]])-1), "~na~")</f>
        <v>noshare</v>
      </c>
      <c r="R10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8" s="1" t="str">
        <f>MID(Table1[[#This Row],[corpus]], LEN("corpus-")+1, 999)</f>
        <v>100-50-1.txt</v>
      </c>
      <c r="T108" s="1" t="str">
        <f>LEFT(Table1[[#This Row],[corpus-varsuffix]], FIND(".txt", Table1[[#This Row],[corpus-varsuffix]])-1)</f>
        <v>100-50-1</v>
      </c>
      <c r="U108" s="1">
        <f>INT(LEFT(Table1[[#This Row],[corpus-allvar]], FIND("-", Table1[[#This Row],[corpus-varsuffix]])-1))</f>
        <v>100</v>
      </c>
      <c r="V108" s="1" t="str">
        <f>MID(Table1[[#This Row],[corpus-allvar]], LEN(Table1[[#This Row],[corpus-nstrs]])+2, 999)</f>
        <v>50-1</v>
      </c>
      <c r="W108" s="1">
        <f>INT(LEFT(Table1[[#This Row],[corpus-varsuffix2]], FIND("-", Table1[[#This Row],[corpus-varsuffix2]])-1))</f>
        <v>50</v>
      </c>
      <c r="X108" s="1">
        <f>INT(MID(Table1[[#This Row],[corpus-varsuffix2]], LEN(Table1[[#This Row],[corpus-meanlen]])+2, 999))</f>
        <v>1</v>
      </c>
      <c r="Y108" s="4">
        <f>Table1[[#This Row],[concatDoneActualCount]]/Table1[[#This Row],[execTimeActualSec]]</f>
        <v>23761056.686049566</v>
      </c>
      <c r="Z108" s="4">
        <f>CONVERT(Table1[[#This Row],[execTimeActualSec]]/Table1[[#This Row],[concatDoneActualCount]], "s", "ns")</f>
        <v>42.085670398114637</v>
      </c>
    </row>
    <row r="109" spans="1:26" x14ac:dyDescent="0.25">
      <c r="A109" s="1" t="s">
        <v>93</v>
      </c>
      <c r="B109" s="1" t="str">
        <f>Table1[[#This Row],[test]]&amp;"@"&amp;Table1[[#This Row],[corpus]]</f>
        <v>perfexp-cfa-peq-hl-noshare-fresh@corpus-100-500-1.txt</v>
      </c>
      <c r="C109" s="5" t="s">
        <v>75</v>
      </c>
      <c r="D109" s="5" t="s">
        <v>46</v>
      </c>
      <c r="E109" s="5">
        <v>100</v>
      </c>
      <c r="F109" s="5">
        <v>100</v>
      </c>
      <c r="G109" s="5">
        <v>557.26</v>
      </c>
      <c r="H109" s="19">
        <v>84320000</v>
      </c>
      <c r="I109" s="5">
        <v>10.000124</v>
      </c>
      <c r="J109" s="1" t="str">
        <f>MID(Table1[[#This Row],[test]], LEN("perfexp-")+1, 9999)</f>
        <v>cfa-peq-hl-noshare-fresh</v>
      </c>
      <c r="K109" s="1">
        <f>FIND("-p", Table1[[#This Row],[test-allvar]])+LEN("-")</f>
        <v>5</v>
      </c>
      <c r="L109" s="1" t="str">
        <f>MID(Table1[[#This Row],[test-allvar]], Table1[[#This Row],[operation-idx]], LEN("pta"))</f>
        <v>peq</v>
      </c>
      <c r="M109" s="1" t="str">
        <f>LEFT(Table1[[#This Row],[test-allvar]], Table1[[#This Row],[operation-idx]]-LEN("-")-1) &amp; MID(Table1[[#This Row],[test-allvar]], Table1[[#This Row],[operation-idx]]+LEN(Table1[[#This Row],[operation]]), 9999)</f>
        <v>cfa-hl-noshare-fresh</v>
      </c>
      <c r="N109" s="1" t="str">
        <f>IFERROR( LEFT(Table1[[#This Row],[sut]], FIND("-", Table1[[#This Row],[sut]])-1), Table1[[#This Row],[sut]])</f>
        <v>cfa</v>
      </c>
      <c r="O109" s="1" t="str">
        <f>IF(Table1[[#This Row],[sut-platform]]="cfa", MID(Table1[[#This Row],[sut]], 5, 2), "~na~")</f>
        <v>hl</v>
      </c>
      <c r="P109" s="1" t="str">
        <f>IF(Table1[[#This Row],[sut-platform]]="cfa", MID(Table1[[#This Row],[sut]], 8, 999), Table1[[#This Row],[sut-cfa-level]])</f>
        <v>noshare-fresh</v>
      </c>
      <c r="Q109" s="1" t="str">
        <f>IF(Table1[[#This Row],[sut-platform]]="cfa", LEFT(Table1[[#This Row],[suffix-cfa-sharing-alloc]], FIND("-",Table1[[#This Row],[suffix-cfa-sharing-alloc]])-1), "~na~")</f>
        <v>noshare</v>
      </c>
      <c r="R10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09" s="1" t="str">
        <f>MID(Table1[[#This Row],[corpus]], LEN("corpus-")+1, 999)</f>
        <v>100-500-1.txt</v>
      </c>
      <c r="T109" s="1" t="str">
        <f>LEFT(Table1[[#This Row],[corpus-varsuffix]], FIND(".txt", Table1[[#This Row],[corpus-varsuffix]])-1)</f>
        <v>100-500-1</v>
      </c>
      <c r="U109" s="1">
        <f>INT(LEFT(Table1[[#This Row],[corpus-allvar]], FIND("-", Table1[[#This Row],[corpus-varsuffix]])-1))</f>
        <v>100</v>
      </c>
      <c r="V109" s="1" t="str">
        <f>MID(Table1[[#This Row],[corpus-allvar]], LEN(Table1[[#This Row],[corpus-nstrs]])+2, 999)</f>
        <v>500-1</v>
      </c>
      <c r="W109" s="1">
        <f>INT(LEFT(Table1[[#This Row],[corpus-varsuffix2]], FIND("-", Table1[[#This Row],[corpus-varsuffix2]])-1))</f>
        <v>500</v>
      </c>
      <c r="X109" s="1">
        <f>INT(MID(Table1[[#This Row],[corpus-varsuffix2]], LEN(Table1[[#This Row],[corpus-meanlen]])+2, 999))</f>
        <v>1</v>
      </c>
      <c r="Y109" s="4">
        <f>Table1[[#This Row],[concatDoneActualCount]]/Table1[[#This Row],[execTimeActualSec]]</f>
        <v>8431895.4444964882</v>
      </c>
      <c r="Z109" s="4">
        <f>CONVERT(Table1[[#This Row],[execTimeActualSec]]/Table1[[#This Row],[concatDoneActualCount]], "s", "ns")</f>
        <v>118.59729601518026</v>
      </c>
    </row>
    <row r="110" spans="1:26" x14ac:dyDescent="0.25">
      <c r="A110" s="1" t="s">
        <v>93</v>
      </c>
      <c r="B110" s="1" t="str">
        <f>Table1[[#This Row],[test]]&amp;"@"&amp;Table1[[#This Row],[corpus]]</f>
        <v>perfexp-cfa-peq-ll-share-reuse@corpus-100-1-1.txt</v>
      </c>
      <c r="C110" s="5" t="s">
        <v>76</v>
      </c>
      <c r="D110" s="5" t="s">
        <v>25</v>
      </c>
      <c r="E110" s="5">
        <v>100</v>
      </c>
      <c r="F110" s="5">
        <v>100</v>
      </c>
      <c r="G110" s="5">
        <v>1</v>
      </c>
      <c r="H110" s="19">
        <v>575780000</v>
      </c>
      <c r="I110" s="5">
        <v>10.0001</v>
      </c>
      <c r="J110" s="1" t="str">
        <f>MID(Table1[[#This Row],[test]], LEN("perfexp-")+1, 9999)</f>
        <v>cfa-peq-ll-share-reuse</v>
      </c>
      <c r="K110" s="1">
        <f>FIND("-p", Table1[[#This Row],[test-allvar]])+LEN("-")</f>
        <v>5</v>
      </c>
      <c r="L110" s="1" t="str">
        <f>MID(Table1[[#This Row],[test-allvar]], Table1[[#This Row],[operation-idx]], LEN("pta"))</f>
        <v>peq</v>
      </c>
      <c r="M110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0" s="1" t="str">
        <f>IFERROR( LEFT(Table1[[#This Row],[sut]], FIND("-", Table1[[#This Row],[sut]])-1), Table1[[#This Row],[sut]])</f>
        <v>cfa</v>
      </c>
      <c r="O110" s="1" t="str">
        <f>IF(Table1[[#This Row],[sut-platform]]="cfa", MID(Table1[[#This Row],[sut]], 5, 2), "~na~")</f>
        <v>ll</v>
      </c>
      <c r="P110" s="1" t="str">
        <f>IF(Table1[[#This Row],[sut-platform]]="cfa", MID(Table1[[#This Row],[sut]], 8, 999), Table1[[#This Row],[sut-cfa-level]])</f>
        <v>share-reuse</v>
      </c>
      <c r="Q110" s="1" t="str">
        <f>IF(Table1[[#This Row],[sut-platform]]="cfa", LEFT(Table1[[#This Row],[suffix-cfa-sharing-alloc]], FIND("-",Table1[[#This Row],[suffix-cfa-sharing-alloc]])-1), "~na~")</f>
        <v>share</v>
      </c>
      <c r="R11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0" s="1" t="str">
        <f>MID(Table1[[#This Row],[corpus]], LEN("corpus-")+1, 999)</f>
        <v>100-1-1.txt</v>
      </c>
      <c r="T110" s="1" t="str">
        <f>LEFT(Table1[[#This Row],[corpus-varsuffix]], FIND(".txt", Table1[[#This Row],[corpus-varsuffix]])-1)</f>
        <v>100-1-1</v>
      </c>
      <c r="U110" s="1">
        <f>INT(LEFT(Table1[[#This Row],[corpus-allvar]], FIND("-", Table1[[#This Row],[corpus-varsuffix]])-1))</f>
        <v>100</v>
      </c>
      <c r="V110" s="1" t="str">
        <f>MID(Table1[[#This Row],[corpus-allvar]], LEN(Table1[[#This Row],[corpus-nstrs]])+2, 999)</f>
        <v>1-1</v>
      </c>
      <c r="W110" s="1">
        <f>INT(LEFT(Table1[[#This Row],[corpus-varsuffix2]], FIND("-", Table1[[#This Row],[corpus-varsuffix2]])-1))</f>
        <v>1</v>
      </c>
      <c r="X110" s="1">
        <f>INT(MID(Table1[[#This Row],[corpus-varsuffix2]], LEN(Table1[[#This Row],[corpus-meanlen]])+2, 999))</f>
        <v>1</v>
      </c>
      <c r="Y110" s="4">
        <f>Table1[[#This Row],[concatDoneActualCount]]/Table1[[#This Row],[execTimeActualSec]]</f>
        <v>57577424.22575774</v>
      </c>
      <c r="Z110" s="4">
        <f>CONVERT(Table1[[#This Row],[execTimeActualSec]]/Table1[[#This Row],[concatDoneActualCount]], "s", "ns")</f>
        <v>17.367918302129283</v>
      </c>
    </row>
    <row r="111" spans="1:26" x14ac:dyDescent="0.25">
      <c r="A111" s="1" t="s">
        <v>93</v>
      </c>
      <c r="B111" s="1" t="str">
        <f>Table1[[#This Row],[test]]&amp;"@"&amp;Table1[[#This Row],[corpus]]</f>
        <v>perfexp-cfa-peq-ll-share-reuse@corpus-100-10-1.txt</v>
      </c>
      <c r="C111" s="5" t="s">
        <v>76</v>
      </c>
      <c r="D111" s="5" t="s">
        <v>26</v>
      </c>
      <c r="E111" s="5">
        <v>100</v>
      </c>
      <c r="F111" s="5">
        <v>100</v>
      </c>
      <c r="G111" s="5">
        <v>9.5</v>
      </c>
      <c r="H111" s="19">
        <v>426130000</v>
      </c>
      <c r="I111" s="5">
        <v>10.000214</v>
      </c>
      <c r="J111" s="1" t="str">
        <f>MID(Table1[[#This Row],[test]], LEN("perfexp-")+1, 9999)</f>
        <v>cfa-peq-ll-share-reuse</v>
      </c>
      <c r="K111" s="1">
        <f>FIND("-p", Table1[[#This Row],[test-allvar]])+LEN("-")</f>
        <v>5</v>
      </c>
      <c r="L111" s="1" t="str">
        <f>MID(Table1[[#This Row],[test-allvar]], Table1[[#This Row],[operation-idx]], LEN("pta"))</f>
        <v>peq</v>
      </c>
      <c r="M111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1" s="1" t="str">
        <f>IFERROR( LEFT(Table1[[#This Row],[sut]], FIND("-", Table1[[#This Row],[sut]])-1), Table1[[#This Row],[sut]])</f>
        <v>cfa</v>
      </c>
      <c r="O111" s="1" t="str">
        <f>IF(Table1[[#This Row],[sut-platform]]="cfa", MID(Table1[[#This Row],[sut]], 5, 2), "~na~")</f>
        <v>ll</v>
      </c>
      <c r="P111" s="1" t="str">
        <f>IF(Table1[[#This Row],[sut-platform]]="cfa", MID(Table1[[#This Row],[sut]], 8, 999), Table1[[#This Row],[sut-cfa-level]])</f>
        <v>share-reuse</v>
      </c>
      <c r="Q111" s="1" t="str">
        <f>IF(Table1[[#This Row],[sut-platform]]="cfa", LEFT(Table1[[#This Row],[suffix-cfa-sharing-alloc]], FIND("-",Table1[[#This Row],[suffix-cfa-sharing-alloc]])-1), "~na~")</f>
        <v>share</v>
      </c>
      <c r="R11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1" s="1" t="str">
        <f>MID(Table1[[#This Row],[corpus]], LEN("corpus-")+1, 999)</f>
        <v>100-10-1.txt</v>
      </c>
      <c r="T111" s="1" t="str">
        <f>LEFT(Table1[[#This Row],[corpus-varsuffix]], FIND(".txt", Table1[[#This Row],[corpus-varsuffix]])-1)</f>
        <v>100-10-1</v>
      </c>
      <c r="U111" s="1">
        <f>INT(LEFT(Table1[[#This Row],[corpus-allvar]], FIND("-", Table1[[#This Row],[corpus-varsuffix]])-1))</f>
        <v>100</v>
      </c>
      <c r="V111" s="1" t="str">
        <f>MID(Table1[[#This Row],[corpus-allvar]], LEN(Table1[[#This Row],[corpus-nstrs]])+2, 999)</f>
        <v>10-1</v>
      </c>
      <c r="W111" s="1">
        <f>INT(LEFT(Table1[[#This Row],[corpus-varsuffix2]], FIND("-", Table1[[#This Row],[corpus-varsuffix2]])-1))</f>
        <v>10</v>
      </c>
      <c r="X111" s="1">
        <f>INT(MID(Table1[[#This Row],[corpus-varsuffix2]], LEN(Table1[[#This Row],[corpus-meanlen]])+2, 999))</f>
        <v>1</v>
      </c>
      <c r="Y111" s="4">
        <f>Table1[[#This Row],[concatDoneActualCount]]/Table1[[#This Row],[execTimeActualSec]]</f>
        <v>42612088.101314634</v>
      </c>
      <c r="Z111" s="4">
        <f>CONVERT(Table1[[#This Row],[execTimeActualSec]]/Table1[[#This Row],[concatDoneActualCount]], "s", "ns")</f>
        <v>23.467519301621572</v>
      </c>
    </row>
    <row r="112" spans="1:26" x14ac:dyDescent="0.25">
      <c r="A112" s="1" t="s">
        <v>93</v>
      </c>
      <c r="B112" s="1" t="str">
        <f>Table1[[#This Row],[test]]&amp;"@"&amp;Table1[[#This Row],[corpus]]</f>
        <v>perfexp-cfa-peq-ll-share-reuse@corpus-100-100-1.txt</v>
      </c>
      <c r="C112" s="5" t="s">
        <v>76</v>
      </c>
      <c r="D112" s="5" t="s">
        <v>43</v>
      </c>
      <c r="E112" s="5">
        <v>100</v>
      </c>
      <c r="F112" s="5">
        <v>100</v>
      </c>
      <c r="G112" s="5">
        <v>106.37</v>
      </c>
      <c r="H112" s="19">
        <v>244470000</v>
      </c>
      <c r="I112" s="5">
        <v>10.000263</v>
      </c>
      <c r="J112" s="1" t="str">
        <f>MID(Table1[[#This Row],[test]], LEN("perfexp-")+1, 9999)</f>
        <v>cfa-peq-ll-share-reuse</v>
      </c>
      <c r="K112" s="1">
        <f>FIND("-p", Table1[[#This Row],[test-allvar]])+LEN("-")</f>
        <v>5</v>
      </c>
      <c r="L112" s="1" t="str">
        <f>MID(Table1[[#This Row],[test-allvar]], Table1[[#This Row],[operation-idx]], LEN("pta"))</f>
        <v>peq</v>
      </c>
      <c r="M112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2" s="1" t="str">
        <f>IFERROR( LEFT(Table1[[#This Row],[sut]], FIND("-", Table1[[#This Row],[sut]])-1), Table1[[#This Row],[sut]])</f>
        <v>cfa</v>
      </c>
      <c r="O112" s="1" t="str">
        <f>IF(Table1[[#This Row],[sut-platform]]="cfa", MID(Table1[[#This Row],[sut]], 5, 2), "~na~")</f>
        <v>ll</v>
      </c>
      <c r="P112" s="1" t="str">
        <f>IF(Table1[[#This Row],[sut-platform]]="cfa", MID(Table1[[#This Row],[sut]], 8, 999), Table1[[#This Row],[sut-cfa-level]])</f>
        <v>share-reuse</v>
      </c>
      <c r="Q112" s="1" t="str">
        <f>IF(Table1[[#This Row],[sut-platform]]="cfa", LEFT(Table1[[#This Row],[suffix-cfa-sharing-alloc]], FIND("-",Table1[[#This Row],[suffix-cfa-sharing-alloc]])-1), "~na~")</f>
        <v>share</v>
      </c>
      <c r="R11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2" s="1" t="str">
        <f>MID(Table1[[#This Row],[corpus]], LEN("corpus-")+1, 999)</f>
        <v>100-100-1.txt</v>
      </c>
      <c r="T112" s="1" t="str">
        <f>LEFT(Table1[[#This Row],[corpus-varsuffix]], FIND(".txt", Table1[[#This Row],[corpus-varsuffix]])-1)</f>
        <v>100-100-1</v>
      </c>
      <c r="U112" s="1">
        <f>INT(LEFT(Table1[[#This Row],[corpus-allvar]], FIND("-", Table1[[#This Row],[corpus-varsuffix]])-1))</f>
        <v>100</v>
      </c>
      <c r="V112" s="1" t="str">
        <f>MID(Table1[[#This Row],[corpus-allvar]], LEN(Table1[[#This Row],[corpus-nstrs]])+2, 999)</f>
        <v>100-1</v>
      </c>
      <c r="W112" s="1">
        <f>INT(LEFT(Table1[[#This Row],[corpus-varsuffix2]], FIND("-", Table1[[#This Row],[corpus-varsuffix2]])-1))</f>
        <v>100</v>
      </c>
      <c r="X112" s="1">
        <f>INT(MID(Table1[[#This Row],[corpus-varsuffix2]], LEN(Table1[[#This Row],[corpus-meanlen]])+2, 999))</f>
        <v>1</v>
      </c>
      <c r="Y112" s="4">
        <f>Table1[[#This Row],[concatDoneActualCount]]/Table1[[#This Row],[execTimeActualSec]]</f>
        <v>24446357.060809299</v>
      </c>
      <c r="Z112" s="4">
        <f>CONVERT(Table1[[#This Row],[execTimeActualSec]]/Table1[[#This Row],[concatDoneActualCount]], "s", "ns")</f>
        <v>40.90589029328752</v>
      </c>
    </row>
    <row r="113" spans="1:26" x14ac:dyDescent="0.25">
      <c r="A113" s="1" t="s">
        <v>93</v>
      </c>
      <c r="B113" s="1" t="str">
        <f>Table1[[#This Row],[test]]&amp;"@"&amp;Table1[[#This Row],[corpus]]</f>
        <v>perfexp-cfa-peq-ll-share-reuse@corpus-100-2-1.txt</v>
      </c>
      <c r="C113" s="5" t="s">
        <v>76</v>
      </c>
      <c r="D113" s="5" t="s">
        <v>27</v>
      </c>
      <c r="E113" s="5">
        <v>100</v>
      </c>
      <c r="F113" s="5">
        <v>100</v>
      </c>
      <c r="G113" s="5">
        <v>2.0299999999999998</v>
      </c>
      <c r="H113" s="19">
        <v>465740000</v>
      </c>
      <c r="I113" s="5">
        <v>10.00005</v>
      </c>
      <c r="J113" s="1" t="str">
        <f>MID(Table1[[#This Row],[test]], LEN("perfexp-")+1, 9999)</f>
        <v>cfa-peq-ll-share-reuse</v>
      </c>
      <c r="K113" s="1">
        <f>FIND("-p", Table1[[#This Row],[test-allvar]])+LEN("-")</f>
        <v>5</v>
      </c>
      <c r="L113" s="1" t="str">
        <f>MID(Table1[[#This Row],[test-allvar]], Table1[[#This Row],[operation-idx]], LEN("pta"))</f>
        <v>peq</v>
      </c>
      <c r="M113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3" s="1" t="str">
        <f>IFERROR( LEFT(Table1[[#This Row],[sut]], FIND("-", Table1[[#This Row],[sut]])-1), Table1[[#This Row],[sut]])</f>
        <v>cfa</v>
      </c>
      <c r="O113" s="1" t="str">
        <f>IF(Table1[[#This Row],[sut-platform]]="cfa", MID(Table1[[#This Row],[sut]], 5, 2), "~na~")</f>
        <v>ll</v>
      </c>
      <c r="P113" s="1" t="str">
        <f>IF(Table1[[#This Row],[sut-platform]]="cfa", MID(Table1[[#This Row],[sut]], 8, 999), Table1[[#This Row],[sut-cfa-level]])</f>
        <v>share-reuse</v>
      </c>
      <c r="Q113" s="1" t="str">
        <f>IF(Table1[[#This Row],[sut-platform]]="cfa", LEFT(Table1[[#This Row],[suffix-cfa-sharing-alloc]], FIND("-",Table1[[#This Row],[suffix-cfa-sharing-alloc]])-1), "~na~")</f>
        <v>share</v>
      </c>
      <c r="R11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3" s="1" t="str">
        <f>MID(Table1[[#This Row],[corpus]], LEN("corpus-")+1, 999)</f>
        <v>100-2-1.txt</v>
      </c>
      <c r="T113" s="1" t="str">
        <f>LEFT(Table1[[#This Row],[corpus-varsuffix]], FIND(".txt", Table1[[#This Row],[corpus-varsuffix]])-1)</f>
        <v>100-2-1</v>
      </c>
      <c r="U113" s="1">
        <f>INT(LEFT(Table1[[#This Row],[corpus-allvar]], FIND("-", Table1[[#This Row],[corpus-varsuffix]])-1))</f>
        <v>100</v>
      </c>
      <c r="V113" s="1" t="str">
        <f>MID(Table1[[#This Row],[corpus-allvar]], LEN(Table1[[#This Row],[corpus-nstrs]])+2, 999)</f>
        <v>2-1</v>
      </c>
      <c r="W113" s="1">
        <f>INT(LEFT(Table1[[#This Row],[corpus-varsuffix2]], FIND("-", Table1[[#This Row],[corpus-varsuffix2]])-1))</f>
        <v>2</v>
      </c>
      <c r="X113" s="1">
        <f>INT(MID(Table1[[#This Row],[corpus-varsuffix2]], LEN(Table1[[#This Row],[corpus-meanlen]])+2, 999))</f>
        <v>1</v>
      </c>
      <c r="Y113" s="4">
        <f>Table1[[#This Row],[concatDoneActualCount]]/Table1[[#This Row],[execTimeActualSec]]</f>
        <v>46573767.131164342</v>
      </c>
      <c r="Z113" s="4">
        <f>CONVERT(Table1[[#This Row],[execTimeActualSec]]/Table1[[#This Row],[concatDoneActualCount]], "s", "ns")</f>
        <v>21.471314467299351</v>
      </c>
    </row>
    <row r="114" spans="1:26" x14ac:dyDescent="0.25">
      <c r="A114" s="1" t="s">
        <v>93</v>
      </c>
      <c r="B114" s="1" t="str">
        <f>Table1[[#This Row],[test]]&amp;"@"&amp;Table1[[#This Row],[corpus]]</f>
        <v>perfexp-cfa-peq-ll-share-reuse@corpus-100-20-1.txt</v>
      </c>
      <c r="C114" s="5" t="s">
        <v>76</v>
      </c>
      <c r="D114" s="5" t="s">
        <v>28</v>
      </c>
      <c r="E114" s="5">
        <v>100</v>
      </c>
      <c r="F114" s="5">
        <v>100</v>
      </c>
      <c r="G114" s="5">
        <v>22.96</v>
      </c>
      <c r="H114" s="19">
        <v>374950000</v>
      </c>
      <c r="I114" s="5">
        <v>10.000197999999999</v>
      </c>
      <c r="J114" s="1" t="str">
        <f>MID(Table1[[#This Row],[test]], LEN("perfexp-")+1, 9999)</f>
        <v>cfa-peq-ll-share-reuse</v>
      </c>
      <c r="K114" s="1">
        <f>FIND("-p", Table1[[#This Row],[test-allvar]])+LEN("-")</f>
        <v>5</v>
      </c>
      <c r="L114" s="1" t="str">
        <f>MID(Table1[[#This Row],[test-allvar]], Table1[[#This Row],[operation-idx]], LEN("pta"))</f>
        <v>peq</v>
      </c>
      <c r="M114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4" s="1" t="str">
        <f>IFERROR( LEFT(Table1[[#This Row],[sut]], FIND("-", Table1[[#This Row],[sut]])-1), Table1[[#This Row],[sut]])</f>
        <v>cfa</v>
      </c>
      <c r="O114" s="1" t="str">
        <f>IF(Table1[[#This Row],[sut-platform]]="cfa", MID(Table1[[#This Row],[sut]], 5, 2), "~na~")</f>
        <v>ll</v>
      </c>
      <c r="P114" s="1" t="str">
        <f>IF(Table1[[#This Row],[sut-platform]]="cfa", MID(Table1[[#This Row],[sut]], 8, 999), Table1[[#This Row],[sut-cfa-level]])</f>
        <v>share-reuse</v>
      </c>
      <c r="Q114" s="1" t="str">
        <f>IF(Table1[[#This Row],[sut-platform]]="cfa", LEFT(Table1[[#This Row],[suffix-cfa-sharing-alloc]], FIND("-",Table1[[#This Row],[suffix-cfa-sharing-alloc]])-1), "~na~")</f>
        <v>share</v>
      </c>
      <c r="R11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4" s="1" t="str">
        <f>MID(Table1[[#This Row],[corpus]], LEN("corpus-")+1, 999)</f>
        <v>100-20-1.txt</v>
      </c>
      <c r="T114" s="1" t="str">
        <f>LEFT(Table1[[#This Row],[corpus-varsuffix]], FIND(".txt", Table1[[#This Row],[corpus-varsuffix]])-1)</f>
        <v>100-20-1</v>
      </c>
      <c r="U114" s="1">
        <f>INT(LEFT(Table1[[#This Row],[corpus-allvar]], FIND("-", Table1[[#This Row],[corpus-varsuffix]])-1))</f>
        <v>100</v>
      </c>
      <c r="V114" s="1" t="str">
        <f>MID(Table1[[#This Row],[corpus-allvar]], LEN(Table1[[#This Row],[corpus-nstrs]])+2, 999)</f>
        <v>20-1</v>
      </c>
      <c r="W114" s="1">
        <f>INT(LEFT(Table1[[#This Row],[corpus-varsuffix2]], FIND("-", Table1[[#This Row],[corpus-varsuffix2]])-1))</f>
        <v>20</v>
      </c>
      <c r="X114" s="1">
        <f>INT(MID(Table1[[#This Row],[corpus-varsuffix2]], LEN(Table1[[#This Row],[corpus-meanlen]])+2, 999))</f>
        <v>1</v>
      </c>
      <c r="Y114" s="4">
        <f>Table1[[#This Row],[concatDoneActualCount]]/Table1[[#This Row],[execTimeActualSec]]</f>
        <v>37494257.61369925</v>
      </c>
      <c r="Z114" s="4">
        <f>CONVERT(Table1[[#This Row],[execTimeActualSec]]/Table1[[#This Row],[concatDoneActualCount]], "s", "ns")</f>
        <v>26.670750766768901</v>
      </c>
    </row>
    <row r="115" spans="1:26" x14ac:dyDescent="0.25">
      <c r="A115" s="1" t="s">
        <v>93</v>
      </c>
      <c r="B115" s="1" t="str">
        <f>Table1[[#This Row],[test]]&amp;"@"&amp;Table1[[#This Row],[corpus]]</f>
        <v>perfexp-cfa-peq-ll-share-reuse@corpus-100-200-1.txt</v>
      </c>
      <c r="C115" s="5" t="s">
        <v>76</v>
      </c>
      <c r="D115" s="5" t="s">
        <v>45</v>
      </c>
      <c r="E115" s="5">
        <v>100</v>
      </c>
      <c r="F115" s="5">
        <v>100</v>
      </c>
      <c r="G115" s="5">
        <v>177.28</v>
      </c>
      <c r="H115" s="19">
        <v>198630000</v>
      </c>
      <c r="I115" s="5">
        <v>10.000055</v>
      </c>
      <c r="J115" s="1" t="str">
        <f>MID(Table1[[#This Row],[test]], LEN("perfexp-")+1, 9999)</f>
        <v>cfa-peq-ll-share-reuse</v>
      </c>
      <c r="K115" s="1">
        <f>FIND("-p", Table1[[#This Row],[test-allvar]])+LEN("-")</f>
        <v>5</v>
      </c>
      <c r="L115" s="1" t="str">
        <f>MID(Table1[[#This Row],[test-allvar]], Table1[[#This Row],[operation-idx]], LEN("pta"))</f>
        <v>peq</v>
      </c>
      <c r="M115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5" s="1" t="str">
        <f>IFERROR( LEFT(Table1[[#This Row],[sut]], FIND("-", Table1[[#This Row],[sut]])-1), Table1[[#This Row],[sut]])</f>
        <v>cfa</v>
      </c>
      <c r="O115" s="1" t="str">
        <f>IF(Table1[[#This Row],[sut-platform]]="cfa", MID(Table1[[#This Row],[sut]], 5, 2), "~na~")</f>
        <v>ll</v>
      </c>
      <c r="P115" s="1" t="str">
        <f>IF(Table1[[#This Row],[sut-platform]]="cfa", MID(Table1[[#This Row],[sut]], 8, 999), Table1[[#This Row],[sut-cfa-level]])</f>
        <v>share-reuse</v>
      </c>
      <c r="Q115" s="1" t="str">
        <f>IF(Table1[[#This Row],[sut-platform]]="cfa", LEFT(Table1[[#This Row],[suffix-cfa-sharing-alloc]], FIND("-",Table1[[#This Row],[suffix-cfa-sharing-alloc]])-1), "~na~")</f>
        <v>share</v>
      </c>
      <c r="R11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5" s="1" t="str">
        <f>MID(Table1[[#This Row],[corpus]], LEN("corpus-")+1, 999)</f>
        <v>100-200-1.txt</v>
      </c>
      <c r="T115" s="1" t="str">
        <f>LEFT(Table1[[#This Row],[corpus-varsuffix]], FIND(".txt", Table1[[#This Row],[corpus-varsuffix]])-1)</f>
        <v>100-200-1</v>
      </c>
      <c r="U115" s="1">
        <f>INT(LEFT(Table1[[#This Row],[corpus-allvar]], FIND("-", Table1[[#This Row],[corpus-varsuffix]])-1))</f>
        <v>100</v>
      </c>
      <c r="V115" s="1" t="str">
        <f>MID(Table1[[#This Row],[corpus-allvar]], LEN(Table1[[#This Row],[corpus-nstrs]])+2, 999)</f>
        <v>200-1</v>
      </c>
      <c r="W115" s="1">
        <f>INT(LEFT(Table1[[#This Row],[corpus-varsuffix2]], FIND("-", Table1[[#This Row],[corpus-varsuffix2]])-1))</f>
        <v>200</v>
      </c>
      <c r="X115" s="1">
        <f>INT(MID(Table1[[#This Row],[corpus-varsuffix2]], LEN(Table1[[#This Row],[corpus-meanlen]])+2, 999))</f>
        <v>1</v>
      </c>
      <c r="Y115" s="4">
        <f>Table1[[#This Row],[concatDoneActualCount]]/Table1[[#This Row],[execTimeActualSec]]</f>
        <v>19862890.754100852</v>
      </c>
      <c r="Z115" s="4">
        <f>CONVERT(Table1[[#This Row],[execTimeActualSec]]/Table1[[#This Row],[concatDoneActualCount]], "s", "ns")</f>
        <v>50.345139203544271</v>
      </c>
    </row>
    <row r="116" spans="1:26" x14ac:dyDescent="0.25">
      <c r="A116" s="1" t="s">
        <v>93</v>
      </c>
      <c r="B116" s="1" t="str">
        <f>Table1[[#This Row],[test]]&amp;"@"&amp;Table1[[#This Row],[corpus]]</f>
        <v>perfexp-cfa-peq-ll-share-reuse@corpus-100-5-1.txt</v>
      </c>
      <c r="C116" s="5" t="s">
        <v>76</v>
      </c>
      <c r="D116" s="5" t="s">
        <v>29</v>
      </c>
      <c r="E116" s="5">
        <v>100</v>
      </c>
      <c r="F116" s="5">
        <v>100</v>
      </c>
      <c r="G116" s="5">
        <v>5.27</v>
      </c>
      <c r="H116" s="19">
        <v>430170000</v>
      </c>
      <c r="I116" s="5">
        <v>10.000137</v>
      </c>
      <c r="J116" s="1" t="str">
        <f>MID(Table1[[#This Row],[test]], LEN("perfexp-")+1, 9999)</f>
        <v>cfa-peq-ll-share-reuse</v>
      </c>
      <c r="K116" s="1">
        <f>FIND("-p", Table1[[#This Row],[test-allvar]])+LEN("-")</f>
        <v>5</v>
      </c>
      <c r="L116" s="1" t="str">
        <f>MID(Table1[[#This Row],[test-allvar]], Table1[[#This Row],[operation-idx]], LEN("pta"))</f>
        <v>peq</v>
      </c>
      <c r="M116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6" s="1" t="str">
        <f>IFERROR( LEFT(Table1[[#This Row],[sut]], FIND("-", Table1[[#This Row],[sut]])-1), Table1[[#This Row],[sut]])</f>
        <v>cfa</v>
      </c>
      <c r="O116" s="1" t="str">
        <f>IF(Table1[[#This Row],[sut-platform]]="cfa", MID(Table1[[#This Row],[sut]], 5, 2), "~na~")</f>
        <v>ll</v>
      </c>
      <c r="P116" s="1" t="str">
        <f>IF(Table1[[#This Row],[sut-platform]]="cfa", MID(Table1[[#This Row],[sut]], 8, 999), Table1[[#This Row],[sut-cfa-level]])</f>
        <v>share-reuse</v>
      </c>
      <c r="Q116" s="1" t="str">
        <f>IF(Table1[[#This Row],[sut-platform]]="cfa", LEFT(Table1[[#This Row],[suffix-cfa-sharing-alloc]], FIND("-",Table1[[#This Row],[suffix-cfa-sharing-alloc]])-1), "~na~")</f>
        <v>share</v>
      </c>
      <c r="R11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6" s="1" t="str">
        <f>MID(Table1[[#This Row],[corpus]], LEN("corpus-")+1, 999)</f>
        <v>100-5-1.txt</v>
      </c>
      <c r="T116" s="1" t="str">
        <f>LEFT(Table1[[#This Row],[corpus-varsuffix]], FIND(".txt", Table1[[#This Row],[corpus-varsuffix]])-1)</f>
        <v>100-5-1</v>
      </c>
      <c r="U116" s="1">
        <f>INT(LEFT(Table1[[#This Row],[corpus-allvar]], FIND("-", Table1[[#This Row],[corpus-varsuffix]])-1))</f>
        <v>100</v>
      </c>
      <c r="V116" s="1" t="str">
        <f>MID(Table1[[#This Row],[corpus-allvar]], LEN(Table1[[#This Row],[corpus-nstrs]])+2, 999)</f>
        <v>5-1</v>
      </c>
      <c r="W116" s="1">
        <f>INT(LEFT(Table1[[#This Row],[corpus-varsuffix2]], FIND("-", Table1[[#This Row],[corpus-varsuffix2]])-1))</f>
        <v>5</v>
      </c>
      <c r="X116" s="1">
        <f>INT(MID(Table1[[#This Row],[corpus-varsuffix2]], LEN(Table1[[#This Row],[corpus-meanlen]])+2, 999))</f>
        <v>1</v>
      </c>
      <c r="Y116" s="4">
        <f>Table1[[#This Row],[concatDoneActualCount]]/Table1[[#This Row],[execTimeActualSec]]</f>
        <v>43016410.675173745</v>
      </c>
      <c r="Z116" s="4">
        <f>CONVERT(Table1[[#This Row],[execTimeActualSec]]/Table1[[#This Row],[concatDoneActualCount]], "s", "ns")</f>
        <v>23.246941906688054</v>
      </c>
    </row>
    <row r="117" spans="1:26" x14ac:dyDescent="0.25">
      <c r="A117" s="1" t="s">
        <v>93</v>
      </c>
      <c r="B117" s="1" t="str">
        <f>Table1[[#This Row],[test]]&amp;"@"&amp;Table1[[#This Row],[corpus]]</f>
        <v>perfexp-cfa-peq-ll-share-reuse@corpus-100-50-1.txt</v>
      </c>
      <c r="C117" s="5" t="s">
        <v>76</v>
      </c>
      <c r="D117" s="5" t="s">
        <v>44</v>
      </c>
      <c r="E117" s="5">
        <v>100</v>
      </c>
      <c r="F117" s="5">
        <v>100</v>
      </c>
      <c r="G117" s="5">
        <v>43.32</v>
      </c>
      <c r="H117" s="19">
        <v>323550000</v>
      </c>
      <c r="I117" s="5">
        <v>10.000218</v>
      </c>
      <c r="J117" s="1" t="str">
        <f>MID(Table1[[#This Row],[test]], LEN("perfexp-")+1, 9999)</f>
        <v>cfa-peq-ll-share-reuse</v>
      </c>
      <c r="K117" s="1">
        <f>FIND("-p", Table1[[#This Row],[test-allvar]])+LEN("-")</f>
        <v>5</v>
      </c>
      <c r="L117" s="1" t="str">
        <f>MID(Table1[[#This Row],[test-allvar]], Table1[[#This Row],[operation-idx]], LEN("pta"))</f>
        <v>peq</v>
      </c>
      <c r="M117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7" s="1" t="str">
        <f>IFERROR( LEFT(Table1[[#This Row],[sut]], FIND("-", Table1[[#This Row],[sut]])-1), Table1[[#This Row],[sut]])</f>
        <v>cfa</v>
      </c>
      <c r="O117" s="1" t="str">
        <f>IF(Table1[[#This Row],[sut-platform]]="cfa", MID(Table1[[#This Row],[sut]], 5, 2), "~na~")</f>
        <v>ll</v>
      </c>
      <c r="P117" s="1" t="str">
        <f>IF(Table1[[#This Row],[sut-platform]]="cfa", MID(Table1[[#This Row],[sut]], 8, 999), Table1[[#This Row],[sut-cfa-level]])</f>
        <v>share-reuse</v>
      </c>
      <c r="Q117" s="1" t="str">
        <f>IF(Table1[[#This Row],[sut-platform]]="cfa", LEFT(Table1[[#This Row],[suffix-cfa-sharing-alloc]], FIND("-",Table1[[#This Row],[suffix-cfa-sharing-alloc]])-1), "~na~")</f>
        <v>share</v>
      </c>
      <c r="R11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7" s="1" t="str">
        <f>MID(Table1[[#This Row],[corpus]], LEN("corpus-")+1, 999)</f>
        <v>100-50-1.txt</v>
      </c>
      <c r="T117" s="1" t="str">
        <f>LEFT(Table1[[#This Row],[corpus-varsuffix]], FIND(".txt", Table1[[#This Row],[corpus-varsuffix]])-1)</f>
        <v>100-50-1</v>
      </c>
      <c r="U117" s="1">
        <f>INT(LEFT(Table1[[#This Row],[corpus-allvar]], FIND("-", Table1[[#This Row],[corpus-varsuffix]])-1))</f>
        <v>100</v>
      </c>
      <c r="V117" s="1" t="str">
        <f>MID(Table1[[#This Row],[corpus-allvar]], LEN(Table1[[#This Row],[corpus-nstrs]])+2, 999)</f>
        <v>50-1</v>
      </c>
      <c r="W117" s="1">
        <f>INT(LEFT(Table1[[#This Row],[corpus-varsuffix2]], FIND("-", Table1[[#This Row],[corpus-varsuffix2]])-1))</f>
        <v>50</v>
      </c>
      <c r="X117" s="1">
        <f>INT(MID(Table1[[#This Row],[corpus-varsuffix2]], LEN(Table1[[#This Row],[corpus-meanlen]])+2, 999))</f>
        <v>1</v>
      </c>
      <c r="Y117" s="4">
        <f>Table1[[#This Row],[concatDoneActualCount]]/Table1[[#This Row],[execTimeActualSec]]</f>
        <v>32354294.676376056</v>
      </c>
      <c r="Z117" s="4">
        <f>CONVERT(Table1[[#This Row],[execTimeActualSec]]/Table1[[#This Row],[concatDoneActualCount]], "s", "ns")</f>
        <v>30.907797867408437</v>
      </c>
    </row>
    <row r="118" spans="1:26" x14ac:dyDescent="0.25">
      <c r="A118" s="1" t="s">
        <v>93</v>
      </c>
      <c r="B118" s="1" t="str">
        <f>Table1[[#This Row],[test]]&amp;"@"&amp;Table1[[#This Row],[corpus]]</f>
        <v>perfexp-cfa-peq-ll-share-reuse@corpus-100-500-1.txt</v>
      </c>
      <c r="C118" s="5" t="s">
        <v>76</v>
      </c>
      <c r="D118" s="5" t="s">
        <v>46</v>
      </c>
      <c r="E118" s="5">
        <v>100</v>
      </c>
      <c r="F118" s="5">
        <v>100</v>
      </c>
      <c r="G118" s="5">
        <v>557.26</v>
      </c>
      <c r="H118" s="19">
        <v>124300000</v>
      </c>
      <c r="I118" s="5">
        <v>10.000022</v>
      </c>
      <c r="J118" s="1" t="str">
        <f>MID(Table1[[#This Row],[test]], LEN("perfexp-")+1, 9999)</f>
        <v>cfa-peq-ll-share-reuse</v>
      </c>
      <c r="K118" s="1">
        <f>FIND("-p", Table1[[#This Row],[test-allvar]])+LEN("-")</f>
        <v>5</v>
      </c>
      <c r="L118" s="1" t="str">
        <f>MID(Table1[[#This Row],[test-allvar]], Table1[[#This Row],[operation-idx]], LEN("pta"))</f>
        <v>peq</v>
      </c>
      <c r="M118" s="1" t="str">
        <f>LEFT(Table1[[#This Row],[test-allvar]], Table1[[#This Row],[operation-idx]]-LEN("-")-1) &amp; MID(Table1[[#This Row],[test-allvar]], Table1[[#This Row],[operation-idx]]+LEN(Table1[[#This Row],[operation]]), 9999)</f>
        <v>cfa-ll-share-reuse</v>
      </c>
      <c r="N118" s="1" t="str">
        <f>IFERROR( LEFT(Table1[[#This Row],[sut]], FIND("-", Table1[[#This Row],[sut]])-1), Table1[[#This Row],[sut]])</f>
        <v>cfa</v>
      </c>
      <c r="O118" s="1" t="str">
        <f>IF(Table1[[#This Row],[sut-platform]]="cfa", MID(Table1[[#This Row],[sut]], 5, 2), "~na~")</f>
        <v>ll</v>
      </c>
      <c r="P118" s="1" t="str">
        <f>IF(Table1[[#This Row],[sut-platform]]="cfa", MID(Table1[[#This Row],[sut]], 8, 999), Table1[[#This Row],[sut-cfa-level]])</f>
        <v>share-reuse</v>
      </c>
      <c r="Q118" s="1" t="str">
        <f>IF(Table1[[#This Row],[sut-platform]]="cfa", LEFT(Table1[[#This Row],[suffix-cfa-sharing-alloc]], FIND("-",Table1[[#This Row],[suffix-cfa-sharing-alloc]])-1), "~na~")</f>
        <v>share</v>
      </c>
      <c r="R11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18" s="1" t="str">
        <f>MID(Table1[[#This Row],[corpus]], LEN("corpus-")+1, 999)</f>
        <v>100-500-1.txt</v>
      </c>
      <c r="T118" s="1" t="str">
        <f>LEFT(Table1[[#This Row],[corpus-varsuffix]], FIND(".txt", Table1[[#This Row],[corpus-varsuffix]])-1)</f>
        <v>100-500-1</v>
      </c>
      <c r="U118" s="1">
        <f>INT(LEFT(Table1[[#This Row],[corpus-allvar]], FIND("-", Table1[[#This Row],[corpus-varsuffix]])-1))</f>
        <v>100</v>
      </c>
      <c r="V118" s="1" t="str">
        <f>MID(Table1[[#This Row],[corpus-allvar]], LEN(Table1[[#This Row],[corpus-nstrs]])+2, 999)</f>
        <v>500-1</v>
      </c>
      <c r="W118" s="1">
        <f>INT(LEFT(Table1[[#This Row],[corpus-varsuffix2]], FIND("-", Table1[[#This Row],[corpus-varsuffix2]])-1))</f>
        <v>500</v>
      </c>
      <c r="X118" s="1">
        <f>INT(MID(Table1[[#This Row],[corpus-varsuffix2]], LEN(Table1[[#This Row],[corpus-meanlen]])+2, 999))</f>
        <v>1</v>
      </c>
      <c r="Y118" s="4">
        <f>Table1[[#This Row],[concatDoneActualCount]]/Table1[[#This Row],[execTimeActualSec]]</f>
        <v>12429972.654060161</v>
      </c>
      <c r="Z118" s="4">
        <f>CONVERT(Table1[[#This Row],[execTimeActualSec]]/Table1[[#This Row],[concatDoneActualCount]], "s", "ns")</f>
        <v>80.450699919549479</v>
      </c>
    </row>
    <row r="119" spans="1:26" x14ac:dyDescent="0.25">
      <c r="A119" s="1" t="s">
        <v>93</v>
      </c>
      <c r="B119" s="1" t="str">
        <f>Table1[[#This Row],[test]]&amp;"@"&amp;Table1[[#This Row],[corpus]]</f>
        <v>perfexp-cfa-peq-ll-share-fresh@corpus-100-1-1.txt</v>
      </c>
      <c r="C119" s="5" t="s">
        <v>77</v>
      </c>
      <c r="D119" s="5" t="s">
        <v>25</v>
      </c>
      <c r="E119" s="5">
        <v>100</v>
      </c>
      <c r="F119" s="5">
        <v>100</v>
      </c>
      <c r="G119" s="5">
        <v>1</v>
      </c>
      <c r="H119" s="19">
        <v>613900000</v>
      </c>
      <c r="I119" s="5">
        <v>10.000025000000001</v>
      </c>
      <c r="J119" s="1" t="str">
        <f>MID(Table1[[#This Row],[test]], LEN("perfexp-")+1, 9999)</f>
        <v>cfa-peq-ll-share-fresh</v>
      </c>
      <c r="K119" s="1">
        <f>FIND("-p", Table1[[#This Row],[test-allvar]])+LEN("-")</f>
        <v>5</v>
      </c>
      <c r="L119" s="1" t="str">
        <f>MID(Table1[[#This Row],[test-allvar]], Table1[[#This Row],[operation-idx]], LEN("pta"))</f>
        <v>peq</v>
      </c>
      <c r="M119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19" s="1" t="str">
        <f>IFERROR( LEFT(Table1[[#This Row],[sut]], FIND("-", Table1[[#This Row],[sut]])-1), Table1[[#This Row],[sut]])</f>
        <v>cfa</v>
      </c>
      <c r="O119" s="1" t="str">
        <f>IF(Table1[[#This Row],[sut-platform]]="cfa", MID(Table1[[#This Row],[sut]], 5, 2), "~na~")</f>
        <v>ll</v>
      </c>
      <c r="P119" s="1" t="str">
        <f>IF(Table1[[#This Row],[sut-platform]]="cfa", MID(Table1[[#This Row],[sut]], 8, 999), Table1[[#This Row],[sut-cfa-level]])</f>
        <v>share-fresh</v>
      </c>
      <c r="Q119" s="1" t="str">
        <f>IF(Table1[[#This Row],[sut-platform]]="cfa", LEFT(Table1[[#This Row],[suffix-cfa-sharing-alloc]], FIND("-",Table1[[#This Row],[suffix-cfa-sharing-alloc]])-1), "~na~")</f>
        <v>share</v>
      </c>
      <c r="R11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19" s="1" t="str">
        <f>MID(Table1[[#This Row],[corpus]], LEN("corpus-")+1, 999)</f>
        <v>100-1-1.txt</v>
      </c>
      <c r="T119" s="1" t="str">
        <f>LEFT(Table1[[#This Row],[corpus-varsuffix]], FIND(".txt", Table1[[#This Row],[corpus-varsuffix]])-1)</f>
        <v>100-1-1</v>
      </c>
      <c r="U119" s="1">
        <f>INT(LEFT(Table1[[#This Row],[corpus-allvar]], FIND("-", Table1[[#This Row],[corpus-varsuffix]])-1))</f>
        <v>100</v>
      </c>
      <c r="V119" s="1" t="str">
        <f>MID(Table1[[#This Row],[corpus-allvar]], LEN(Table1[[#This Row],[corpus-nstrs]])+2, 999)</f>
        <v>1-1</v>
      </c>
      <c r="W119" s="1">
        <f>INT(LEFT(Table1[[#This Row],[corpus-varsuffix2]], FIND("-", Table1[[#This Row],[corpus-varsuffix2]])-1))</f>
        <v>1</v>
      </c>
      <c r="X119" s="1">
        <f>INT(MID(Table1[[#This Row],[corpus-varsuffix2]], LEN(Table1[[#This Row],[corpus-meanlen]])+2, 999))</f>
        <v>1</v>
      </c>
      <c r="Y119" s="4">
        <f>Table1[[#This Row],[concatDoneActualCount]]/Table1[[#This Row],[execTimeActualSec]]</f>
        <v>61389846.525383681</v>
      </c>
      <c r="Z119" s="4">
        <f>CONVERT(Table1[[#This Row],[execTimeActualSec]]/Table1[[#This Row],[concatDoneActualCount]], "s", "ns")</f>
        <v>16.289338654503993</v>
      </c>
    </row>
    <row r="120" spans="1:26" x14ac:dyDescent="0.25">
      <c r="A120" s="1" t="s">
        <v>93</v>
      </c>
      <c r="B120" s="1" t="str">
        <f>Table1[[#This Row],[test]]&amp;"@"&amp;Table1[[#This Row],[corpus]]</f>
        <v>perfexp-cfa-peq-ll-share-fresh@corpus-100-10-1.txt</v>
      </c>
      <c r="C120" s="5" t="s">
        <v>77</v>
      </c>
      <c r="D120" s="5" t="s">
        <v>26</v>
      </c>
      <c r="E120" s="5">
        <v>100</v>
      </c>
      <c r="F120" s="5">
        <v>100</v>
      </c>
      <c r="G120" s="5">
        <v>9.5</v>
      </c>
      <c r="H120" s="19">
        <v>432490000</v>
      </c>
      <c r="I120" s="5">
        <v>10.000116999999999</v>
      </c>
      <c r="J120" s="1" t="str">
        <f>MID(Table1[[#This Row],[test]], LEN("perfexp-")+1, 9999)</f>
        <v>cfa-peq-ll-share-fresh</v>
      </c>
      <c r="K120" s="1">
        <f>FIND("-p", Table1[[#This Row],[test-allvar]])+LEN("-")</f>
        <v>5</v>
      </c>
      <c r="L120" s="1" t="str">
        <f>MID(Table1[[#This Row],[test-allvar]], Table1[[#This Row],[operation-idx]], LEN("pta"))</f>
        <v>peq</v>
      </c>
      <c r="M120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0" s="1" t="str">
        <f>IFERROR( LEFT(Table1[[#This Row],[sut]], FIND("-", Table1[[#This Row],[sut]])-1), Table1[[#This Row],[sut]])</f>
        <v>cfa</v>
      </c>
      <c r="O120" s="1" t="str">
        <f>IF(Table1[[#This Row],[sut-platform]]="cfa", MID(Table1[[#This Row],[sut]], 5, 2), "~na~")</f>
        <v>ll</v>
      </c>
      <c r="P120" s="1" t="str">
        <f>IF(Table1[[#This Row],[sut-platform]]="cfa", MID(Table1[[#This Row],[sut]], 8, 999), Table1[[#This Row],[sut-cfa-level]])</f>
        <v>share-fresh</v>
      </c>
      <c r="Q120" s="1" t="str">
        <f>IF(Table1[[#This Row],[sut-platform]]="cfa", LEFT(Table1[[#This Row],[suffix-cfa-sharing-alloc]], FIND("-",Table1[[#This Row],[suffix-cfa-sharing-alloc]])-1), "~na~")</f>
        <v>share</v>
      </c>
      <c r="R12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0" s="1" t="str">
        <f>MID(Table1[[#This Row],[corpus]], LEN("corpus-")+1, 999)</f>
        <v>100-10-1.txt</v>
      </c>
      <c r="T120" s="1" t="str">
        <f>LEFT(Table1[[#This Row],[corpus-varsuffix]], FIND(".txt", Table1[[#This Row],[corpus-varsuffix]])-1)</f>
        <v>100-10-1</v>
      </c>
      <c r="U120" s="1">
        <f>INT(LEFT(Table1[[#This Row],[corpus-allvar]], FIND("-", Table1[[#This Row],[corpus-varsuffix]])-1))</f>
        <v>100</v>
      </c>
      <c r="V120" s="1" t="str">
        <f>MID(Table1[[#This Row],[corpus-allvar]], LEN(Table1[[#This Row],[corpus-nstrs]])+2, 999)</f>
        <v>10-1</v>
      </c>
      <c r="W120" s="1">
        <f>INT(LEFT(Table1[[#This Row],[corpus-varsuffix2]], FIND("-", Table1[[#This Row],[corpus-varsuffix2]])-1))</f>
        <v>10</v>
      </c>
      <c r="X120" s="1">
        <f>INT(MID(Table1[[#This Row],[corpus-varsuffix2]], LEN(Table1[[#This Row],[corpus-meanlen]])+2, 999))</f>
        <v>1</v>
      </c>
      <c r="Y120" s="4">
        <f>Table1[[#This Row],[concatDoneActualCount]]/Table1[[#This Row],[execTimeActualSec]]</f>
        <v>43248493.992620289</v>
      </c>
      <c r="Z120" s="4">
        <f>CONVERT(Table1[[#This Row],[execTimeActualSec]]/Table1[[#This Row],[concatDoneActualCount]], "s", "ns")</f>
        <v>23.122192420634004</v>
      </c>
    </row>
    <row r="121" spans="1:26" x14ac:dyDescent="0.25">
      <c r="A121" s="1" t="s">
        <v>93</v>
      </c>
      <c r="B121" s="1" t="str">
        <f>Table1[[#This Row],[test]]&amp;"@"&amp;Table1[[#This Row],[corpus]]</f>
        <v>perfexp-cfa-peq-ll-share-fresh@corpus-100-100-1.txt</v>
      </c>
      <c r="C121" s="5" t="s">
        <v>77</v>
      </c>
      <c r="D121" s="5" t="s">
        <v>43</v>
      </c>
      <c r="E121" s="5">
        <v>100</v>
      </c>
      <c r="F121" s="5">
        <v>100</v>
      </c>
      <c r="G121" s="5">
        <v>106.37</v>
      </c>
      <c r="H121" s="19">
        <v>250390000</v>
      </c>
      <c r="I121" s="5">
        <v>10.000232</v>
      </c>
      <c r="J121" s="1" t="str">
        <f>MID(Table1[[#This Row],[test]], LEN("perfexp-")+1, 9999)</f>
        <v>cfa-peq-ll-share-fresh</v>
      </c>
      <c r="K121" s="1">
        <f>FIND("-p", Table1[[#This Row],[test-allvar]])+LEN("-")</f>
        <v>5</v>
      </c>
      <c r="L121" s="1" t="str">
        <f>MID(Table1[[#This Row],[test-allvar]], Table1[[#This Row],[operation-idx]], LEN("pta"))</f>
        <v>peq</v>
      </c>
      <c r="M121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1" s="1" t="str">
        <f>IFERROR( LEFT(Table1[[#This Row],[sut]], FIND("-", Table1[[#This Row],[sut]])-1), Table1[[#This Row],[sut]])</f>
        <v>cfa</v>
      </c>
      <c r="O121" s="1" t="str">
        <f>IF(Table1[[#This Row],[sut-platform]]="cfa", MID(Table1[[#This Row],[sut]], 5, 2), "~na~")</f>
        <v>ll</v>
      </c>
      <c r="P121" s="1" t="str">
        <f>IF(Table1[[#This Row],[sut-platform]]="cfa", MID(Table1[[#This Row],[sut]], 8, 999), Table1[[#This Row],[sut-cfa-level]])</f>
        <v>share-fresh</v>
      </c>
      <c r="Q121" s="1" t="str">
        <f>IF(Table1[[#This Row],[sut-platform]]="cfa", LEFT(Table1[[#This Row],[suffix-cfa-sharing-alloc]], FIND("-",Table1[[#This Row],[suffix-cfa-sharing-alloc]])-1), "~na~")</f>
        <v>share</v>
      </c>
      <c r="R12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1" s="1" t="str">
        <f>MID(Table1[[#This Row],[corpus]], LEN("corpus-")+1, 999)</f>
        <v>100-100-1.txt</v>
      </c>
      <c r="T121" s="1" t="str">
        <f>LEFT(Table1[[#This Row],[corpus-varsuffix]], FIND(".txt", Table1[[#This Row],[corpus-varsuffix]])-1)</f>
        <v>100-100-1</v>
      </c>
      <c r="U121" s="1">
        <f>INT(LEFT(Table1[[#This Row],[corpus-allvar]], FIND("-", Table1[[#This Row],[corpus-varsuffix]])-1))</f>
        <v>100</v>
      </c>
      <c r="V121" s="1" t="str">
        <f>MID(Table1[[#This Row],[corpus-allvar]], LEN(Table1[[#This Row],[corpus-nstrs]])+2, 999)</f>
        <v>100-1</v>
      </c>
      <c r="W121" s="1">
        <f>INT(LEFT(Table1[[#This Row],[corpus-varsuffix2]], FIND("-", Table1[[#This Row],[corpus-varsuffix2]])-1))</f>
        <v>100</v>
      </c>
      <c r="X121" s="1">
        <f>INT(MID(Table1[[#This Row],[corpus-varsuffix2]], LEN(Table1[[#This Row],[corpus-meanlen]])+2, 999))</f>
        <v>1</v>
      </c>
      <c r="Y121" s="4">
        <f>Table1[[#This Row],[concatDoneActualCount]]/Table1[[#This Row],[execTimeActualSec]]</f>
        <v>25038419.108676676</v>
      </c>
      <c r="Z121" s="4">
        <f>CONVERT(Table1[[#This Row],[execTimeActualSec]]/Table1[[#This Row],[concatDoneActualCount]], "s", "ns")</f>
        <v>39.938623746954754</v>
      </c>
    </row>
    <row r="122" spans="1:26" x14ac:dyDescent="0.25">
      <c r="A122" s="1" t="s">
        <v>93</v>
      </c>
      <c r="B122" s="1" t="str">
        <f>Table1[[#This Row],[test]]&amp;"@"&amp;Table1[[#This Row],[corpus]]</f>
        <v>perfexp-cfa-peq-ll-share-fresh@corpus-100-2-1.txt</v>
      </c>
      <c r="C122" s="5" t="s">
        <v>77</v>
      </c>
      <c r="D122" s="5" t="s">
        <v>27</v>
      </c>
      <c r="E122" s="5">
        <v>100</v>
      </c>
      <c r="F122" s="5">
        <v>100</v>
      </c>
      <c r="G122" s="5">
        <v>2.0299999999999998</v>
      </c>
      <c r="H122" s="19">
        <v>474340000</v>
      </c>
      <c r="I122" s="5">
        <v>10.000105</v>
      </c>
      <c r="J122" s="1" t="str">
        <f>MID(Table1[[#This Row],[test]], LEN("perfexp-")+1, 9999)</f>
        <v>cfa-peq-ll-share-fresh</v>
      </c>
      <c r="K122" s="1">
        <f>FIND("-p", Table1[[#This Row],[test-allvar]])+LEN("-")</f>
        <v>5</v>
      </c>
      <c r="L122" s="1" t="str">
        <f>MID(Table1[[#This Row],[test-allvar]], Table1[[#This Row],[operation-idx]], LEN("pta"))</f>
        <v>peq</v>
      </c>
      <c r="M122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2" s="1" t="str">
        <f>IFERROR( LEFT(Table1[[#This Row],[sut]], FIND("-", Table1[[#This Row],[sut]])-1), Table1[[#This Row],[sut]])</f>
        <v>cfa</v>
      </c>
      <c r="O122" s="1" t="str">
        <f>IF(Table1[[#This Row],[sut-platform]]="cfa", MID(Table1[[#This Row],[sut]], 5, 2), "~na~")</f>
        <v>ll</v>
      </c>
      <c r="P122" s="1" t="str">
        <f>IF(Table1[[#This Row],[sut-platform]]="cfa", MID(Table1[[#This Row],[sut]], 8, 999), Table1[[#This Row],[sut-cfa-level]])</f>
        <v>share-fresh</v>
      </c>
      <c r="Q122" s="1" t="str">
        <f>IF(Table1[[#This Row],[sut-platform]]="cfa", LEFT(Table1[[#This Row],[suffix-cfa-sharing-alloc]], FIND("-",Table1[[#This Row],[suffix-cfa-sharing-alloc]])-1), "~na~")</f>
        <v>share</v>
      </c>
      <c r="R12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2" s="1" t="str">
        <f>MID(Table1[[#This Row],[corpus]], LEN("corpus-")+1, 999)</f>
        <v>100-2-1.txt</v>
      </c>
      <c r="T122" s="1" t="str">
        <f>LEFT(Table1[[#This Row],[corpus-varsuffix]], FIND(".txt", Table1[[#This Row],[corpus-varsuffix]])-1)</f>
        <v>100-2-1</v>
      </c>
      <c r="U122" s="1">
        <f>INT(LEFT(Table1[[#This Row],[corpus-allvar]], FIND("-", Table1[[#This Row],[corpus-varsuffix]])-1))</f>
        <v>100</v>
      </c>
      <c r="V122" s="1" t="str">
        <f>MID(Table1[[#This Row],[corpus-allvar]], LEN(Table1[[#This Row],[corpus-nstrs]])+2, 999)</f>
        <v>2-1</v>
      </c>
      <c r="W122" s="1">
        <f>INT(LEFT(Table1[[#This Row],[corpus-varsuffix2]], FIND("-", Table1[[#This Row],[corpus-varsuffix2]])-1))</f>
        <v>2</v>
      </c>
      <c r="X122" s="1">
        <f>INT(MID(Table1[[#This Row],[corpus-varsuffix2]], LEN(Table1[[#This Row],[corpus-meanlen]])+2, 999))</f>
        <v>1</v>
      </c>
      <c r="Y122" s="4">
        <f>Table1[[#This Row],[concatDoneActualCount]]/Table1[[#This Row],[execTimeActualSec]]</f>
        <v>47433501.948229544</v>
      </c>
      <c r="Z122" s="4">
        <f>CONVERT(Table1[[#This Row],[execTimeActualSec]]/Table1[[#This Row],[concatDoneActualCount]], "s", "ns")</f>
        <v>21.082145718261163</v>
      </c>
    </row>
    <row r="123" spans="1:26" x14ac:dyDescent="0.25">
      <c r="A123" s="1" t="s">
        <v>93</v>
      </c>
      <c r="B123" s="1" t="str">
        <f>Table1[[#This Row],[test]]&amp;"@"&amp;Table1[[#This Row],[corpus]]</f>
        <v>perfexp-cfa-peq-ll-share-fresh@corpus-100-20-1.txt</v>
      </c>
      <c r="C123" s="5" t="s">
        <v>77</v>
      </c>
      <c r="D123" s="5" t="s">
        <v>28</v>
      </c>
      <c r="E123" s="5">
        <v>100</v>
      </c>
      <c r="F123" s="5">
        <v>100</v>
      </c>
      <c r="G123" s="5">
        <v>22.96</v>
      </c>
      <c r="H123" s="19">
        <v>380440000</v>
      </c>
      <c r="I123" s="5">
        <v>10.000017</v>
      </c>
      <c r="J123" s="1" t="str">
        <f>MID(Table1[[#This Row],[test]], LEN("perfexp-")+1, 9999)</f>
        <v>cfa-peq-ll-share-fresh</v>
      </c>
      <c r="K123" s="1">
        <f>FIND("-p", Table1[[#This Row],[test-allvar]])+LEN("-")</f>
        <v>5</v>
      </c>
      <c r="L123" s="1" t="str">
        <f>MID(Table1[[#This Row],[test-allvar]], Table1[[#This Row],[operation-idx]], LEN("pta"))</f>
        <v>peq</v>
      </c>
      <c r="M123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3" s="1" t="str">
        <f>IFERROR( LEFT(Table1[[#This Row],[sut]], FIND("-", Table1[[#This Row],[sut]])-1), Table1[[#This Row],[sut]])</f>
        <v>cfa</v>
      </c>
      <c r="O123" s="1" t="str">
        <f>IF(Table1[[#This Row],[sut-platform]]="cfa", MID(Table1[[#This Row],[sut]], 5, 2), "~na~")</f>
        <v>ll</v>
      </c>
      <c r="P123" s="1" t="str">
        <f>IF(Table1[[#This Row],[sut-platform]]="cfa", MID(Table1[[#This Row],[sut]], 8, 999), Table1[[#This Row],[sut-cfa-level]])</f>
        <v>share-fresh</v>
      </c>
      <c r="Q123" s="1" t="str">
        <f>IF(Table1[[#This Row],[sut-platform]]="cfa", LEFT(Table1[[#This Row],[suffix-cfa-sharing-alloc]], FIND("-",Table1[[#This Row],[suffix-cfa-sharing-alloc]])-1), "~na~")</f>
        <v>share</v>
      </c>
      <c r="R12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3" s="1" t="str">
        <f>MID(Table1[[#This Row],[corpus]], LEN("corpus-")+1, 999)</f>
        <v>100-20-1.txt</v>
      </c>
      <c r="T123" s="1" t="str">
        <f>LEFT(Table1[[#This Row],[corpus-varsuffix]], FIND(".txt", Table1[[#This Row],[corpus-varsuffix]])-1)</f>
        <v>100-20-1</v>
      </c>
      <c r="U123" s="1">
        <f>INT(LEFT(Table1[[#This Row],[corpus-allvar]], FIND("-", Table1[[#This Row],[corpus-varsuffix]])-1))</f>
        <v>100</v>
      </c>
      <c r="V123" s="1" t="str">
        <f>MID(Table1[[#This Row],[corpus-allvar]], LEN(Table1[[#This Row],[corpus-nstrs]])+2, 999)</f>
        <v>20-1</v>
      </c>
      <c r="W123" s="1">
        <f>INT(LEFT(Table1[[#This Row],[corpus-varsuffix2]], FIND("-", Table1[[#This Row],[corpus-varsuffix2]])-1))</f>
        <v>20</v>
      </c>
      <c r="X123" s="1">
        <f>INT(MID(Table1[[#This Row],[corpus-varsuffix2]], LEN(Table1[[#This Row],[corpus-meanlen]])+2, 999))</f>
        <v>1</v>
      </c>
      <c r="Y123" s="4">
        <f>Table1[[#This Row],[concatDoneActualCount]]/Table1[[#This Row],[execTimeActualSec]]</f>
        <v>38043935.325309947</v>
      </c>
      <c r="Z123" s="4">
        <f>CONVERT(Table1[[#This Row],[execTimeActualSec]]/Table1[[#This Row],[concatDoneActualCount]], "s", "ns")</f>
        <v>26.285398485963622</v>
      </c>
    </row>
    <row r="124" spans="1:26" x14ac:dyDescent="0.25">
      <c r="A124" s="1" t="s">
        <v>93</v>
      </c>
      <c r="B124" s="1" t="str">
        <f>Table1[[#This Row],[test]]&amp;"@"&amp;Table1[[#This Row],[corpus]]</f>
        <v>perfexp-cfa-peq-ll-share-fresh@corpus-100-200-1.txt</v>
      </c>
      <c r="C124" s="5" t="s">
        <v>77</v>
      </c>
      <c r="D124" s="5" t="s">
        <v>45</v>
      </c>
      <c r="E124" s="5">
        <v>100</v>
      </c>
      <c r="F124" s="5">
        <v>100</v>
      </c>
      <c r="G124" s="5">
        <v>177.28</v>
      </c>
      <c r="H124" s="19">
        <v>198780000</v>
      </c>
      <c r="I124" s="5">
        <v>10.000102999999999</v>
      </c>
      <c r="J124" s="1" t="str">
        <f>MID(Table1[[#This Row],[test]], LEN("perfexp-")+1, 9999)</f>
        <v>cfa-peq-ll-share-fresh</v>
      </c>
      <c r="K124" s="1">
        <f>FIND("-p", Table1[[#This Row],[test-allvar]])+LEN("-")</f>
        <v>5</v>
      </c>
      <c r="L124" s="1" t="str">
        <f>MID(Table1[[#This Row],[test-allvar]], Table1[[#This Row],[operation-idx]], LEN("pta"))</f>
        <v>peq</v>
      </c>
      <c r="M124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4" s="1" t="str">
        <f>IFERROR( LEFT(Table1[[#This Row],[sut]], FIND("-", Table1[[#This Row],[sut]])-1), Table1[[#This Row],[sut]])</f>
        <v>cfa</v>
      </c>
      <c r="O124" s="1" t="str">
        <f>IF(Table1[[#This Row],[sut-platform]]="cfa", MID(Table1[[#This Row],[sut]], 5, 2), "~na~")</f>
        <v>ll</v>
      </c>
      <c r="P124" s="1" t="str">
        <f>IF(Table1[[#This Row],[sut-platform]]="cfa", MID(Table1[[#This Row],[sut]], 8, 999), Table1[[#This Row],[sut-cfa-level]])</f>
        <v>share-fresh</v>
      </c>
      <c r="Q124" s="1" t="str">
        <f>IF(Table1[[#This Row],[sut-platform]]="cfa", LEFT(Table1[[#This Row],[suffix-cfa-sharing-alloc]], FIND("-",Table1[[#This Row],[suffix-cfa-sharing-alloc]])-1), "~na~")</f>
        <v>share</v>
      </c>
      <c r="R12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4" s="1" t="str">
        <f>MID(Table1[[#This Row],[corpus]], LEN("corpus-")+1, 999)</f>
        <v>100-200-1.txt</v>
      </c>
      <c r="T124" s="1" t="str">
        <f>LEFT(Table1[[#This Row],[corpus-varsuffix]], FIND(".txt", Table1[[#This Row],[corpus-varsuffix]])-1)</f>
        <v>100-200-1</v>
      </c>
      <c r="U124" s="1">
        <f>INT(LEFT(Table1[[#This Row],[corpus-allvar]], FIND("-", Table1[[#This Row],[corpus-varsuffix]])-1))</f>
        <v>100</v>
      </c>
      <c r="V124" s="1" t="str">
        <f>MID(Table1[[#This Row],[corpus-allvar]], LEN(Table1[[#This Row],[corpus-nstrs]])+2, 999)</f>
        <v>200-1</v>
      </c>
      <c r="W124" s="1">
        <f>INT(LEFT(Table1[[#This Row],[corpus-varsuffix2]], FIND("-", Table1[[#This Row],[corpus-varsuffix2]])-1))</f>
        <v>200</v>
      </c>
      <c r="X124" s="1">
        <f>INT(MID(Table1[[#This Row],[corpus-varsuffix2]], LEN(Table1[[#This Row],[corpus-meanlen]])+2, 999))</f>
        <v>1</v>
      </c>
      <c r="Y124" s="4">
        <f>Table1[[#This Row],[concatDoneActualCount]]/Table1[[#This Row],[execTimeActualSec]]</f>
        <v>19877795.258708838</v>
      </c>
      <c r="Z124" s="4">
        <f>CONVERT(Table1[[#This Row],[execTimeActualSec]]/Table1[[#This Row],[concatDoneActualCount]], "s", "ns")</f>
        <v>50.307390079484854</v>
      </c>
    </row>
    <row r="125" spans="1:26" x14ac:dyDescent="0.25">
      <c r="A125" s="1" t="s">
        <v>93</v>
      </c>
      <c r="B125" s="1" t="str">
        <f>Table1[[#This Row],[test]]&amp;"@"&amp;Table1[[#This Row],[corpus]]</f>
        <v>perfexp-cfa-peq-ll-share-fresh@corpus-100-5-1.txt</v>
      </c>
      <c r="C125" s="5" t="s">
        <v>77</v>
      </c>
      <c r="D125" s="5" t="s">
        <v>29</v>
      </c>
      <c r="E125" s="5">
        <v>100</v>
      </c>
      <c r="F125" s="5">
        <v>100</v>
      </c>
      <c r="G125" s="5">
        <v>5.27</v>
      </c>
      <c r="H125" s="19">
        <v>435170000</v>
      </c>
      <c r="I125" s="5">
        <v>10.000014</v>
      </c>
      <c r="J125" s="1" t="str">
        <f>MID(Table1[[#This Row],[test]], LEN("perfexp-")+1, 9999)</f>
        <v>cfa-peq-ll-share-fresh</v>
      </c>
      <c r="K125" s="1">
        <f>FIND("-p", Table1[[#This Row],[test-allvar]])+LEN("-")</f>
        <v>5</v>
      </c>
      <c r="L125" s="1" t="str">
        <f>MID(Table1[[#This Row],[test-allvar]], Table1[[#This Row],[operation-idx]], LEN("pta"))</f>
        <v>peq</v>
      </c>
      <c r="M125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5" s="1" t="str">
        <f>IFERROR( LEFT(Table1[[#This Row],[sut]], FIND("-", Table1[[#This Row],[sut]])-1), Table1[[#This Row],[sut]])</f>
        <v>cfa</v>
      </c>
      <c r="O125" s="1" t="str">
        <f>IF(Table1[[#This Row],[sut-platform]]="cfa", MID(Table1[[#This Row],[sut]], 5, 2), "~na~")</f>
        <v>ll</v>
      </c>
      <c r="P125" s="1" t="str">
        <f>IF(Table1[[#This Row],[sut-platform]]="cfa", MID(Table1[[#This Row],[sut]], 8, 999), Table1[[#This Row],[sut-cfa-level]])</f>
        <v>share-fresh</v>
      </c>
      <c r="Q125" s="1" t="str">
        <f>IF(Table1[[#This Row],[sut-platform]]="cfa", LEFT(Table1[[#This Row],[suffix-cfa-sharing-alloc]], FIND("-",Table1[[#This Row],[suffix-cfa-sharing-alloc]])-1), "~na~")</f>
        <v>share</v>
      </c>
      <c r="R12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5" s="1" t="str">
        <f>MID(Table1[[#This Row],[corpus]], LEN("corpus-")+1, 999)</f>
        <v>100-5-1.txt</v>
      </c>
      <c r="T125" s="1" t="str">
        <f>LEFT(Table1[[#This Row],[corpus-varsuffix]], FIND(".txt", Table1[[#This Row],[corpus-varsuffix]])-1)</f>
        <v>100-5-1</v>
      </c>
      <c r="U125" s="1">
        <f>INT(LEFT(Table1[[#This Row],[corpus-allvar]], FIND("-", Table1[[#This Row],[corpus-varsuffix]])-1))</f>
        <v>100</v>
      </c>
      <c r="V125" s="1" t="str">
        <f>MID(Table1[[#This Row],[corpus-allvar]], LEN(Table1[[#This Row],[corpus-nstrs]])+2, 999)</f>
        <v>5-1</v>
      </c>
      <c r="W125" s="1">
        <f>INT(LEFT(Table1[[#This Row],[corpus-varsuffix2]], FIND("-", Table1[[#This Row],[corpus-varsuffix2]])-1))</f>
        <v>5</v>
      </c>
      <c r="X125" s="1">
        <f>INT(MID(Table1[[#This Row],[corpus-varsuffix2]], LEN(Table1[[#This Row],[corpus-meanlen]])+2, 999))</f>
        <v>1</v>
      </c>
      <c r="Y125" s="4">
        <f>Table1[[#This Row],[concatDoneActualCount]]/Table1[[#This Row],[execTimeActualSec]]</f>
        <v>43516939.076285295</v>
      </c>
      <c r="Z125" s="4">
        <f>CONVERT(Table1[[#This Row],[execTimeActualSec]]/Table1[[#This Row],[concatDoneActualCount]], "s", "ns")</f>
        <v>22.979557414343819</v>
      </c>
    </row>
    <row r="126" spans="1:26" x14ac:dyDescent="0.25">
      <c r="A126" s="1" t="s">
        <v>93</v>
      </c>
      <c r="B126" s="1" t="str">
        <f>Table1[[#This Row],[test]]&amp;"@"&amp;Table1[[#This Row],[corpus]]</f>
        <v>perfexp-cfa-peq-ll-share-fresh@corpus-100-50-1.txt</v>
      </c>
      <c r="C126" s="5" t="s">
        <v>77</v>
      </c>
      <c r="D126" s="5" t="s">
        <v>44</v>
      </c>
      <c r="E126" s="5">
        <v>100</v>
      </c>
      <c r="F126" s="5">
        <v>100</v>
      </c>
      <c r="G126" s="5">
        <v>43.32</v>
      </c>
      <c r="H126" s="19">
        <v>329520000</v>
      </c>
      <c r="I126" s="5">
        <v>10.000219</v>
      </c>
      <c r="J126" s="1" t="str">
        <f>MID(Table1[[#This Row],[test]], LEN("perfexp-")+1, 9999)</f>
        <v>cfa-peq-ll-share-fresh</v>
      </c>
      <c r="K126" s="1">
        <f>FIND("-p", Table1[[#This Row],[test-allvar]])+LEN("-")</f>
        <v>5</v>
      </c>
      <c r="L126" s="1" t="str">
        <f>MID(Table1[[#This Row],[test-allvar]], Table1[[#This Row],[operation-idx]], LEN("pta"))</f>
        <v>peq</v>
      </c>
      <c r="M126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6" s="1" t="str">
        <f>IFERROR( LEFT(Table1[[#This Row],[sut]], FIND("-", Table1[[#This Row],[sut]])-1), Table1[[#This Row],[sut]])</f>
        <v>cfa</v>
      </c>
      <c r="O126" s="1" t="str">
        <f>IF(Table1[[#This Row],[sut-platform]]="cfa", MID(Table1[[#This Row],[sut]], 5, 2), "~na~")</f>
        <v>ll</v>
      </c>
      <c r="P126" s="1" t="str">
        <f>IF(Table1[[#This Row],[sut-platform]]="cfa", MID(Table1[[#This Row],[sut]], 8, 999), Table1[[#This Row],[sut-cfa-level]])</f>
        <v>share-fresh</v>
      </c>
      <c r="Q126" s="1" t="str">
        <f>IF(Table1[[#This Row],[sut-platform]]="cfa", LEFT(Table1[[#This Row],[suffix-cfa-sharing-alloc]], FIND("-",Table1[[#This Row],[suffix-cfa-sharing-alloc]])-1), "~na~")</f>
        <v>share</v>
      </c>
      <c r="R12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6" s="1" t="str">
        <f>MID(Table1[[#This Row],[corpus]], LEN("corpus-")+1, 999)</f>
        <v>100-50-1.txt</v>
      </c>
      <c r="T126" s="1" t="str">
        <f>LEFT(Table1[[#This Row],[corpus-varsuffix]], FIND(".txt", Table1[[#This Row],[corpus-varsuffix]])-1)</f>
        <v>100-50-1</v>
      </c>
      <c r="U126" s="1">
        <f>INT(LEFT(Table1[[#This Row],[corpus-allvar]], FIND("-", Table1[[#This Row],[corpus-varsuffix]])-1))</f>
        <v>100</v>
      </c>
      <c r="V126" s="1" t="str">
        <f>MID(Table1[[#This Row],[corpus-allvar]], LEN(Table1[[#This Row],[corpus-nstrs]])+2, 999)</f>
        <v>50-1</v>
      </c>
      <c r="W126" s="1">
        <f>INT(LEFT(Table1[[#This Row],[corpus-varsuffix2]], FIND("-", Table1[[#This Row],[corpus-varsuffix2]])-1))</f>
        <v>50</v>
      </c>
      <c r="X126" s="1">
        <f>INT(MID(Table1[[#This Row],[corpus-varsuffix2]], LEN(Table1[[#This Row],[corpus-meanlen]])+2, 999))</f>
        <v>1</v>
      </c>
      <c r="Y126" s="4">
        <f>Table1[[#This Row],[concatDoneActualCount]]/Table1[[#This Row],[execTimeActualSec]]</f>
        <v>32951278.367003765</v>
      </c>
      <c r="Z126" s="4">
        <f>CONVERT(Table1[[#This Row],[execTimeActualSec]]/Table1[[#This Row],[concatDoneActualCount]], "s", "ns")</f>
        <v>30.347836246661807</v>
      </c>
    </row>
    <row r="127" spans="1:26" x14ac:dyDescent="0.25">
      <c r="A127" s="1" t="s">
        <v>93</v>
      </c>
      <c r="B127" s="1" t="str">
        <f>Table1[[#This Row],[test]]&amp;"@"&amp;Table1[[#This Row],[corpus]]</f>
        <v>perfexp-cfa-peq-ll-share-fresh@corpus-100-500-1.txt</v>
      </c>
      <c r="C127" s="5" t="s">
        <v>77</v>
      </c>
      <c r="D127" s="5" t="s">
        <v>46</v>
      </c>
      <c r="E127" s="5">
        <v>100</v>
      </c>
      <c r="F127" s="5">
        <v>100</v>
      </c>
      <c r="G127" s="5">
        <v>557.26</v>
      </c>
      <c r="H127" s="19">
        <v>126330000</v>
      </c>
      <c r="I127" s="5">
        <v>10.000389999999999</v>
      </c>
      <c r="J127" s="1" t="str">
        <f>MID(Table1[[#This Row],[test]], LEN("perfexp-")+1, 9999)</f>
        <v>cfa-peq-ll-share-fresh</v>
      </c>
      <c r="K127" s="1">
        <f>FIND("-p", Table1[[#This Row],[test-allvar]])+LEN("-")</f>
        <v>5</v>
      </c>
      <c r="L127" s="1" t="str">
        <f>MID(Table1[[#This Row],[test-allvar]], Table1[[#This Row],[operation-idx]], LEN("pta"))</f>
        <v>peq</v>
      </c>
      <c r="M127" s="1" t="str">
        <f>LEFT(Table1[[#This Row],[test-allvar]], Table1[[#This Row],[operation-idx]]-LEN("-")-1) &amp; MID(Table1[[#This Row],[test-allvar]], Table1[[#This Row],[operation-idx]]+LEN(Table1[[#This Row],[operation]]), 9999)</f>
        <v>cfa-ll-share-fresh</v>
      </c>
      <c r="N127" s="1" t="str">
        <f>IFERROR( LEFT(Table1[[#This Row],[sut]], FIND("-", Table1[[#This Row],[sut]])-1), Table1[[#This Row],[sut]])</f>
        <v>cfa</v>
      </c>
      <c r="O127" s="1" t="str">
        <f>IF(Table1[[#This Row],[sut-platform]]="cfa", MID(Table1[[#This Row],[sut]], 5, 2), "~na~")</f>
        <v>ll</v>
      </c>
      <c r="P127" s="1" t="str">
        <f>IF(Table1[[#This Row],[sut-platform]]="cfa", MID(Table1[[#This Row],[sut]], 8, 999), Table1[[#This Row],[sut-cfa-level]])</f>
        <v>share-fresh</v>
      </c>
      <c r="Q127" s="1" t="str">
        <f>IF(Table1[[#This Row],[sut-platform]]="cfa", LEFT(Table1[[#This Row],[suffix-cfa-sharing-alloc]], FIND("-",Table1[[#This Row],[suffix-cfa-sharing-alloc]])-1), "~na~")</f>
        <v>share</v>
      </c>
      <c r="R12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27" s="1" t="str">
        <f>MID(Table1[[#This Row],[corpus]], LEN("corpus-")+1, 999)</f>
        <v>100-500-1.txt</v>
      </c>
      <c r="T127" s="1" t="str">
        <f>LEFT(Table1[[#This Row],[corpus-varsuffix]], FIND(".txt", Table1[[#This Row],[corpus-varsuffix]])-1)</f>
        <v>100-500-1</v>
      </c>
      <c r="U127" s="1">
        <f>INT(LEFT(Table1[[#This Row],[corpus-allvar]], FIND("-", Table1[[#This Row],[corpus-varsuffix]])-1))</f>
        <v>100</v>
      </c>
      <c r="V127" s="1" t="str">
        <f>MID(Table1[[#This Row],[corpus-allvar]], LEN(Table1[[#This Row],[corpus-nstrs]])+2, 999)</f>
        <v>500-1</v>
      </c>
      <c r="W127" s="1">
        <f>INT(LEFT(Table1[[#This Row],[corpus-varsuffix2]], FIND("-", Table1[[#This Row],[corpus-varsuffix2]])-1))</f>
        <v>500</v>
      </c>
      <c r="X127" s="1">
        <f>INT(MID(Table1[[#This Row],[corpus-varsuffix2]], LEN(Table1[[#This Row],[corpus-meanlen]])+2, 999))</f>
        <v>1</v>
      </c>
      <c r="Y127" s="4">
        <f>Table1[[#This Row],[concatDoneActualCount]]/Table1[[#This Row],[execTimeActualSec]]</f>
        <v>12632507.332214044</v>
      </c>
      <c r="Z127" s="4">
        <f>CONVERT(Table1[[#This Row],[execTimeActualSec]]/Table1[[#This Row],[concatDoneActualCount]], "s", "ns")</f>
        <v>79.160848571202408</v>
      </c>
    </row>
    <row r="128" spans="1:26" x14ac:dyDescent="0.25">
      <c r="A128" s="1" t="s">
        <v>93</v>
      </c>
      <c r="B128" s="1" t="str">
        <f>Table1[[#This Row],[test]]&amp;"@"&amp;Table1[[#This Row],[corpus]]</f>
        <v>perfexp-cfa-peq-ll-noshare-reuse@corpus-100-1-1.txt</v>
      </c>
      <c r="C128" s="5" t="s">
        <v>78</v>
      </c>
      <c r="D128" s="5" t="s">
        <v>25</v>
      </c>
      <c r="E128" s="5">
        <v>100</v>
      </c>
      <c r="F128" s="5">
        <v>100</v>
      </c>
      <c r="G128" s="5">
        <v>1</v>
      </c>
      <c r="H128" s="19">
        <v>612490000</v>
      </c>
      <c r="I128" s="5">
        <v>10.000031</v>
      </c>
      <c r="J128" s="1" t="str">
        <f>MID(Table1[[#This Row],[test]], LEN("perfexp-")+1, 9999)</f>
        <v>cfa-peq-ll-noshare-reuse</v>
      </c>
      <c r="K128" s="1">
        <f>FIND("-p", Table1[[#This Row],[test-allvar]])+LEN("-")</f>
        <v>5</v>
      </c>
      <c r="L128" s="1" t="str">
        <f>MID(Table1[[#This Row],[test-allvar]], Table1[[#This Row],[operation-idx]], LEN("pta"))</f>
        <v>peq</v>
      </c>
      <c r="M128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28" s="1" t="str">
        <f>IFERROR( LEFT(Table1[[#This Row],[sut]], FIND("-", Table1[[#This Row],[sut]])-1), Table1[[#This Row],[sut]])</f>
        <v>cfa</v>
      </c>
      <c r="O128" s="1" t="str">
        <f>IF(Table1[[#This Row],[sut-platform]]="cfa", MID(Table1[[#This Row],[sut]], 5, 2), "~na~")</f>
        <v>ll</v>
      </c>
      <c r="P128" s="1" t="str">
        <f>IF(Table1[[#This Row],[sut-platform]]="cfa", MID(Table1[[#This Row],[sut]], 8, 999), Table1[[#This Row],[sut-cfa-level]])</f>
        <v>noshare-reuse</v>
      </c>
      <c r="Q128" s="1" t="str">
        <f>IF(Table1[[#This Row],[sut-platform]]="cfa", LEFT(Table1[[#This Row],[suffix-cfa-sharing-alloc]], FIND("-",Table1[[#This Row],[suffix-cfa-sharing-alloc]])-1), "~na~")</f>
        <v>noshare</v>
      </c>
      <c r="R12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28" s="1" t="str">
        <f>MID(Table1[[#This Row],[corpus]], LEN("corpus-")+1, 999)</f>
        <v>100-1-1.txt</v>
      </c>
      <c r="T128" s="1" t="str">
        <f>LEFT(Table1[[#This Row],[corpus-varsuffix]], FIND(".txt", Table1[[#This Row],[corpus-varsuffix]])-1)</f>
        <v>100-1-1</v>
      </c>
      <c r="U128" s="1">
        <f>INT(LEFT(Table1[[#This Row],[corpus-allvar]], FIND("-", Table1[[#This Row],[corpus-varsuffix]])-1))</f>
        <v>100</v>
      </c>
      <c r="V128" s="1" t="str">
        <f>MID(Table1[[#This Row],[corpus-allvar]], LEN(Table1[[#This Row],[corpus-nstrs]])+2, 999)</f>
        <v>1-1</v>
      </c>
      <c r="W128" s="1">
        <f>INT(LEFT(Table1[[#This Row],[corpus-varsuffix2]], FIND("-", Table1[[#This Row],[corpus-varsuffix2]])-1))</f>
        <v>1</v>
      </c>
      <c r="X128" s="1">
        <f>INT(MID(Table1[[#This Row],[corpus-varsuffix2]], LEN(Table1[[#This Row],[corpus-meanlen]])+2, 999))</f>
        <v>1</v>
      </c>
      <c r="Y128" s="4">
        <f>Table1[[#This Row],[concatDoneActualCount]]/Table1[[#This Row],[execTimeActualSec]]</f>
        <v>61248810.128688604</v>
      </c>
      <c r="Z128" s="4">
        <f>CONVERT(Table1[[#This Row],[execTimeActualSec]]/Table1[[#This Row],[concatDoneActualCount]], "s", "ns")</f>
        <v>16.326847785269965</v>
      </c>
    </row>
    <row r="129" spans="1:26" x14ac:dyDescent="0.25">
      <c r="A129" s="1" t="s">
        <v>93</v>
      </c>
      <c r="B129" s="1" t="str">
        <f>Table1[[#This Row],[test]]&amp;"@"&amp;Table1[[#This Row],[corpus]]</f>
        <v>perfexp-cfa-peq-ll-noshare-reuse@corpus-100-10-1.txt</v>
      </c>
      <c r="C129" s="5" t="s">
        <v>78</v>
      </c>
      <c r="D129" s="5" t="s">
        <v>26</v>
      </c>
      <c r="E129" s="5">
        <v>100</v>
      </c>
      <c r="F129" s="5">
        <v>100</v>
      </c>
      <c r="G129" s="5">
        <v>9.5</v>
      </c>
      <c r="H129" s="19">
        <v>450620000</v>
      </c>
      <c r="I129" s="5">
        <v>10.000031999999999</v>
      </c>
      <c r="J129" s="1" t="str">
        <f>MID(Table1[[#This Row],[test]], LEN("perfexp-")+1, 9999)</f>
        <v>cfa-peq-ll-noshare-reuse</v>
      </c>
      <c r="K129" s="1">
        <f>FIND("-p", Table1[[#This Row],[test-allvar]])+LEN("-")</f>
        <v>5</v>
      </c>
      <c r="L129" s="1" t="str">
        <f>MID(Table1[[#This Row],[test-allvar]], Table1[[#This Row],[operation-idx]], LEN("pta"))</f>
        <v>peq</v>
      </c>
      <c r="M129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29" s="1" t="str">
        <f>IFERROR( LEFT(Table1[[#This Row],[sut]], FIND("-", Table1[[#This Row],[sut]])-1), Table1[[#This Row],[sut]])</f>
        <v>cfa</v>
      </c>
      <c r="O129" s="1" t="str">
        <f>IF(Table1[[#This Row],[sut-platform]]="cfa", MID(Table1[[#This Row],[sut]], 5, 2), "~na~")</f>
        <v>ll</v>
      </c>
      <c r="P129" s="1" t="str">
        <f>IF(Table1[[#This Row],[sut-platform]]="cfa", MID(Table1[[#This Row],[sut]], 8, 999), Table1[[#This Row],[sut-cfa-level]])</f>
        <v>noshare-reuse</v>
      </c>
      <c r="Q129" s="1" t="str">
        <f>IF(Table1[[#This Row],[sut-platform]]="cfa", LEFT(Table1[[#This Row],[suffix-cfa-sharing-alloc]], FIND("-",Table1[[#This Row],[suffix-cfa-sharing-alloc]])-1), "~na~")</f>
        <v>noshare</v>
      </c>
      <c r="R12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29" s="1" t="str">
        <f>MID(Table1[[#This Row],[corpus]], LEN("corpus-")+1, 999)</f>
        <v>100-10-1.txt</v>
      </c>
      <c r="T129" s="1" t="str">
        <f>LEFT(Table1[[#This Row],[corpus-varsuffix]], FIND(".txt", Table1[[#This Row],[corpus-varsuffix]])-1)</f>
        <v>100-10-1</v>
      </c>
      <c r="U129" s="1">
        <f>INT(LEFT(Table1[[#This Row],[corpus-allvar]], FIND("-", Table1[[#This Row],[corpus-varsuffix]])-1))</f>
        <v>100</v>
      </c>
      <c r="V129" s="1" t="str">
        <f>MID(Table1[[#This Row],[corpus-allvar]], LEN(Table1[[#This Row],[corpus-nstrs]])+2, 999)</f>
        <v>10-1</v>
      </c>
      <c r="W129" s="1">
        <f>INT(LEFT(Table1[[#This Row],[corpus-varsuffix2]], FIND("-", Table1[[#This Row],[corpus-varsuffix2]])-1))</f>
        <v>10</v>
      </c>
      <c r="X129" s="1">
        <f>INT(MID(Table1[[#This Row],[corpus-varsuffix2]], LEN(Table1[[#This Row],[corpus-meanlen]])+2, 999))</f>
        <v>1</v>
      </c>
      <c r="Y129" s="4">
        <f>Table1[[#This Row],[concatDoneActualCount]]/Table1[[#This Row],[execTimeActualSec]]</f>
        <v>45061855.802061439</v>
      </c>
      <c r="Z129" s="4">
        <f>CONVERT(Table1[[#This Row],[execTimeActualSec]]/Table1[[#This Row],[concatDoneActualCount]], "s", "ns")</f>
        <v>22.191718077315695</v>
      </c>
    </row>
    <row r="130" spans="1:26" x14ac:dyDescent="0.25">
      <c r="A130" s="1" t="s">
        <v>93</v>
      </c>
      <c r="B130" s="1" t="str">
        <f>Table1[[#This Row],[test]]&amp;"@"&amp;Table1[[#This Row],[corpus]]</f>
        <v>perfexp-cfa-peq-ll-noshare-reuse@corpus-100-100-1.txt</v>
      </c>
      <c r="C130" s="5" t="s">
        <v>78</v>
      </c>
      <c r="D130" s="5" t="s">
        <v>43</v>
      </c>
      <c r="E130" s="5">
        <v>100</v>
      </c>
      <c r="F130" s="5">
        <v>100</v>
      </c>
      <c r="G130" s="5">
        <v>106.37</v>
      </c>
      <c r="H130" s="19">
        <v>272890000</v>
      </c>
      <c r="I130" s="5">
        <v>10.000078999999999</v>
      </c>
      <c r="J130" s="1" t="str">
        <f>MID(Table1[[#This Row],[test]], LEN("perfexp-")+1, 9999)</f>
        <v>cfa-peq-ll-noshare-reuse</v>
      </c>
      <c r="K130" s="1">
        <f>FIND("-p", Table1[[#This Row],[test-allvar]])+LEN("-")</f>
        <v>5</v>
      </c>
      <c r="L130" s="1" t="str">
        <f>MID(Table1[[#This Row],[test-allvar]], Table1[[#This Row],[operation-idx]], LEN("pta"))</f>
        <v>peq</v>
      </c>
      <c r="M130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0" s="1" t="str">
        <f>IFERROR( LEFT(Table1[[#This Row],[sut]], FIND("-", Table1[[#This Row],[sut]])-1), Table1[[#This Row],[sut]])</f>
        <v>cfa</v>
      </c>
      <c r="O130" s="1" t="str">
        <f>IF(Table1[[#This Row],[sut-platform]]="cfa", MID(Table1[[#This Row],[sut]], 5, 2), "~na~")</f>
        <v>ll</v>
      </c>
      <c r="P130" s="1" t="str">
        <f>IF(Table1[[#This Row],[sut-platform]]="cfa", MID(Table1[[#This Row],[sut]], 8, 999), Table1[[#This Row],[sut-cfa-level]])</f>
        <v>noshare-reuse</v>
      </c>
      <c r="Q130" s="1" t="str">
        <f>IF(Table1[[#This Row],[sut-platform]]="cfa", LEFT(Table1[[#This Row],[suffix-cfa-sharing-alloc]], FIND("-",Table1[[#This Row],[suffix-cfa-sharing-alloc]])-1), "~na~")</f>
        <v>noshare</v>
      </c>
      <c r="R13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0" s="1" t="str">
        <f>MID(Table1[[#This Row],[corpus]], LEN("corpus-")+1, 999)</f>
        <v>100-100-1.txt</v>
      </c>
      <c r="T130" s="1" t="str">
        <f>LEFT(Table1[[#This Row],[corpus-varsuffix]], FIND(".txt", Table1[[#This Row],[corpus-varsuffix]])-1)</f>
        <v>100-100-1</v>
      </c>
      <c r="U130" s="1">
        <f>INT(LEFT(Table1[[#This Row],[corpus-allvar]], FIND("-", Table1[[#This Row],[corpus-varsuffix]])-1))</f>
        <v>100</v>
      </c>
      <c r="V130" s="1" t="str">
        <f>MID(Table1[[#This Row],[corpus-allvar]], LEN(Table1[[#This Row],[corpus-nstrs]])+2, 999)</f>
        <v>100-1</v>
      </c>
      <c r="W130" s="1">
        <f>INT(LEFT(Table1[[#This Row],[corpus-varsuffix2]], FIND("-", Table1[[#This Row],[corpus-varsuffix2]])-1))</f>
        <v>100</v>
      </c>
      <c r="X130" s="1">
        <f>INT(MID(Table1[[#This Row],[corpus-varsuffix2]], LEN(Table1[[#This Row],[corpus-meanlen]])+2, 999))</f>
        <v>1</v>
      </c>
      <c r="Y130" s="4">
        <f>Table1[[#This Row],[concatDoneActualCount]]/Table1[[#This Row],[execTimeActualSec]]</f>
        <v>27288784.418603096</v>
      </c>
      <c r="Z130" s="4">
        <f>CONVERT(Table1[[#This Row],[execTimeActualSec]]/Table1[[#This Row],[concatDoneActualCount]], "s", "ns")</f>
        <v>36.645091428780823</v>
      </c>
    </row>
    <row r="131" spans="1:26" x14ac:dyDescent="0.25">
      <c r="A131" s="1" t="s">
        <v>93</v>
      </c>
      <c r="B131" s="1" t="str">
        <f>Table1[[#This Row],[test]]&amp;"@"&amp;Table1[[#This Row],[corpus]]</f>
        <v>perfexp-cfa-peq-ll-noshare-reuse@corpus-100-2-1.txt</v>
      </c>
      <c r="C131" s="5" t="s">
        <v>78</v>
      </c>
      <c r="D131" s="5" t="s">
        <v>27</v>
      </c>
      <c r="E131" s="5">
        <v>100</v>
      </c>
      <c r="F131" s="5">
        <v>100</v>
      </c>
      <c r="G131" s="5">
        <v>2.0299999999999998</v>
      </c>
      <c r="H131" s="19">
        <v>521140000</v>
      </c>
      <c r="I131" s="5">
        <v>10.000140999999999</v>
      </c>
      <c r="J131" s="1" t="str">
        <f>MID(Table1[[#This Row],[test]], LEN("perfexp-")+1, 9999)</f>
        <v>cfa-peq-ll-noshare-reuse</v>
      </c>
      <c r="K131" s="1">
        <f>FIND("-p", Table1[[#This Row],[test-allvar]])+LEN("-")</f>
        <v>5</v>
      </c>
      <c r="L131" s="1" t="str">
        <f>MID(Table1[[#This Row],[test-allvar]], Table1[[#This Row],[operation-idx]], LEN("pta"))</f>
        <v>peq</v>
      </c>
      <c r="M131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1" s="1" t="str">
        <f>IFERROR( LEFT(Table1[[#This Row],[sut]], FIND("-", Table1[[#This Row],[sut]])-1), Table1[[#This Row],[sut]])</f>
        <v>cfa</v>
      </c>
      <c r="O131" s="1" t="str">
        <f>IF(Table1[[#This Row],[sut-platform]]="cfa", MID(Table1[[#This Row],[sut]], 5, 2), "~na~")</f>
        <v>ll</v>
      </c>
      <c r="P131" s="1" t="str">
        <f>IF(Table1[[#This Row],[sut-platform]]="cfa", MID(Table1[[#This Row],[sut]], 8, 999), Table1[[#This Row],[sut-cfa-level]])</f>
        <v>noshare-reuse</v>
      </c>
      <c r="Q131" s="1" t="str">
        <f>IF(Table1[[#This Row],[sut-platform]]="cfa", LEFT(Table1[[#This Row],[suffix-cfa-sharing-alloc]], FIND("-",Table1[[#This Row],[suffix-cfa-sharing-alloc]])-1), "~na~")</f>
        <v>noshare</v>
      </c>
      <c r="R13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1" s="1" t="str">
        <f>MID(Table1[[#This Row],[corpus]], LEN("corpus-")+1, 999)</f>
        <v>100-2-1.txt</v>
      </c>
      <c r="T131" s="1" t="str">
        <f>LEFT(Table1[[#This Row],[corpus-varsuffix]], FIND(".txt", Table1[[#This Row],[corpus-varsuffix]])-1)</f>
        <v>100-2-1</v>
      </c>
      <c r="U131" s="1">
        <f>INT(LEFT(Table1[[#This Row],[corpus-allvar]], FIND("-", Table1[[#This Row],[corpus-varsuffix]])-1))</f>
        <v>100</v>
      </c>
      <c r="V131" s="1" t="str">
        <f>MID(Table1[[#This Row],[corpus-allvar]], LEN(Table1[[#This Row],[corpus-nstrs]])+2, 999)</f>
        <v>2-1</v>
      </c>
      <c r="W131" s="1">
        <f>INT(LEFT(Table1[[#This Row],[corpus-varsuffix2]], FIND("-", Table1[[#This Row],[corpus-varsuffix2]])-1))</f>
        <v>2</v>
      </c>
      <c r="X131" s="1">
        <f>INT(MID(Table1[[#This Row],[corpus-varsuffix2]], LEN(Table1[[#This Row],[corpus-meanlen]])+2, 999))</f>
        <v>1</v>
      </c>
      <c r="Y131" s="4">
        <f>Table1[[#This Row],[concatDoneActualCount]]/Table1[[#This Row],[execTimeActualSec]]</f>
        <v>52113265.20296064</v>
      </c>
      <c r="Z131" s="4">
        <f>CONVERT(Table1[[#This Row],[execTimeActualSec]]/Table1[[#This Row],[concatDoneActualCount]], "s", "ns")</f>
        <v>19.188972253137351</v>
      </c>
    </row>
    <row r="132" spans="1:26" x14ac:dyDescent="0.25">
      <c r="A132" s="1" t="s">
        <v>93</v>
      </c>
      <c r="B132" s="1" t="str">
        <f>Table1[[#This Row],[test]]&amp;"@"&amp;Table1[[#This Row],[corpus]]</f>
        <v>perfexp-cfa-peq-ll-noshare-reuse@corpus-100-20-1.txt</v>
      </c>
      <c r="C132" s="5" t="s">
        <v>78</v>
      </c>
      <c r="D132" s="5" t="s">
        <v>28</v>
      </c>
      <c r="E132" s="5">
        <v>100</v>
      </c>
      <c r="F132" s="5">
        <v>100</v>
      </c>
      <c r="G132" s="5">
        <v>22.96</v>
      </c>
      <c r="H132" s="19">
        <v>405950000</v>
      </c>
      <c r="I132" s="5">
        <v>10.000168</v>
      </c>
      <c r="J132" s="1" t="str">
        <f>MID(Table1[[#This Row],[test]], LEN("perfexp-")+1, 9999)</f>
        <v>cfa-peq-ll-noshare-reuse</v>
      </c>
      <c r="K132" s="1">
        <f>FIND("-p", Table1[[#This Row],[test-allvar]])+LEN("-")</f>
        <v>5</v>
      </c>
      <c r="L132" s="1" t="str">
        <f>MID(Table1[[#This Row],[test-allvar]], Table1[[#This Row],[operation-idx]], LEN("pta"))</f>
        <v>peq</v>
      </c>
      <c r="M132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2" s="1" t="str">
        <f>IFERROR( LEFT(Table1[[#This Row],[sut]], FIND("-", Table1[[#This Row],[sut]])-1), Table1[[#This Row],[sut]])</f>
        <v>cfa</v>
      </c>
      <c r="O132" s="1" t="str">
        <f>IF(Table1[[#This Row],[sut-platform]]="cfa", MID(Table1[[#This Row],[sut]], 5, 2), "~na~")</f>
        <v>ll</v>
      </c>
      <c r="P132" s="1" t="str">
        <f>IF(Table1[[#This Row],[sut-platform]]="cfa", MID(Table1[[#This Row],[sut]], 8, 999), Table1[[#This Row],[sut-cfa-level]])</f>
        <v>noshare-reuse</v>
      </c>
      <c r="Q132" s="1" t="str">
        <f>IF(Table1[[#This Row],[sut-platform]]="cfa", LEFT(Table1[[#This Row],[suffix-cfa-sharing-alloc]], FIND("-",Table1[[#This Row],[suffix-cfa-sharing-alloc]])-1), "~na~")</f>
        <v>noshare</v>
      </c>
      <c r="R13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2" s="1" t="str">
        <f>MID(Table1[[#This Row],[corpus]], LEN("corpus-")+1, 999)</f>
        <v>100-20-1.txt</v>
      </c>
      <c r="T132" s="1" t="str">
        <f>LEFT(Table1[[#This Row],[corpus-varsuffix]], FIND(".txt", Table1[[#This Row],[corpus-varsuffix]])-1)</f>
        <v>100-20-1</v>
      </c>
      <c r="U132" s="1">
        <f>INT(LEFT(Table1[[#This Row],[corpus-allvar]], FIND("-", Table1[[#This Row],[corpus-varsuffix]])-1))</f>
        <v>100</v>
      </c>
      <c r="V132" s="1" t="str">
        <f>MID(Table1[[#This Row],[corpus-allvar]], LEN(Table1[[#This Row],[corpus-nstrs]])+2, 999)</f>
        <v>20-1</v>
      </c>
      <c r="W132" s="1">
        <f>INT(LEFT(Table1[[#This Row],[corpus-varsuffix2]], FIND("-", Table1[[#This Row],[corpus-varsuffix2]])-1))</f>
        <v>20</v>
      </c>
      <c r="X132" s="1">
        <f>INT(MID(Table1[[#This Row],[corpus-varsuffix2]], LEN(Table1[[#This Row],[corpus-meanlen]])+2, 999))</f>
        <v>1</v>
      </c>
      <c r="Y132" s="4">
        <f>Table1[[#This Row],[concatDoneActualCount]]/Table1[[#This Row],[execTimeActualSec]]</f>
        <v>40594318.01545734</v>
      </c>
      <c r="Z132" s="4">
        <f>CONVERT(Table1[[#This Row],[execTimeActualSec]]/Table1[[#This Row],[concatDoneActualCount]], "s", "ns")</f>
        <v>24.63398940756251</v>
      </c>
    </row>
    <row r="133" spans="1:26" x14ac:dyDescent="0.25">
      <c r="A133" s="1" t="s">
        <v>93</v>
      </c>
      <c r="B133" s="1" t="str">
        <f>Table1[[#This Row],[test]]&amp;"@"&amp;Table1[[#This Row],[corpus]]</f>
        <v>perfexp-cfa-peq-ll-noshare-reuse@corpus-100-200-1.txt</v>
      </c>
      <c r="C133" s="5" t="s">
        <v>78</v>
      </c>
      <c r="D133" s="5" t="s">
        <v>45</v>
      </c>
      <c r="E133" s="5">
        <v>100</v>
      </c>
      <c r="F133" s="5">
        <v>100</v>
      </c>
      <c r="G133" s="5">
        <v>177.28</v>
      </c>
      <c r="H133" s="19">
        <v>236820000</v>
      </c>
      <c r="I133" s="5">
        <v>10.000261</v>
      </c>
      <c r="J133" s="1" t="str">
        <f>MID(Table1[[#This Row],[test]], LEN("perfexp-")+1, 9999)</f>
        <v>cfa-peq-ll-noshare-reuse</v>
      </c>
      <c r="K133" s="1">
        <f>FIND("-p", Table1[[#This Row],[test-allvar]])+LEN("-")</f>
        <v>5</v>
      </c>
      <c r="L133" s="1" t="str">
        <f>MID(Table1[[#This Row],[test-allvar]], Table1[[#This Row],[operation-idx]], LEN("pta"))</f>
        <v>peq</v>
      </c>
      <c r="M133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3" s="1" t="str">
        <f>IFERROR( LEFT(Table1[[#This Row],[sut]], FIND("-", Table1[[#This Row],[sut]])-1), Table1[[#This Row],[sut]])</f>
        <v>cfa</v>
      </c>
      <c r="O133" s="1" t="str">
        <f>IF(Table1[[#This Row],[sut-platform]]="cfa", MID(Table1[[#This Row],[sut]], 5, 2), "~na~")</f>
        <v>ll</v>
      </c>
      <c r="P133" s="1" t="str">
        <f>IF(Table1[[#This Row],[sut-platform]]="cfa", MID(Table1[[#This Row],[sut]], 8, 999), Table1[[#This Row],[sut-cfa-level]])</f>
        <v>noshare-reuse</v>
      </c>
      <c r="Q133" s="1" t="str">
        <f>IF(Table1[[#This Row],[sut-platform]]="cfa", LEFT(Table1[[#This Row],[suffix-cfa-sharing-alloc]], FIND("-",Table1[[#This Row],[suffix-cfa-sharing-alloc]])-1), "~na~")</f>
        <v>noshare</v>
      </c>
      <c r="R13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3" s="1" t="str">
        <f>MID(Table1[[#This Row],[corpus]], LEN("corpus-")+1, 999)</f>
        <v>100-200-1.txt</v>
      </c>
      <c r="T133" s="1" t="str">
        <f>LEFT(Table1[[#This Row],[corpus-varsuffix]], FIND(".txt", Table1[[#This Row],[corpus-varsuffix]])-1)</f>
        <v>100-200-1</v>
      </c>
      <c r="U133" s="1">
        <f>INT(LEFT(Table1[[#This Row],[corpus-allvar]], FIND("-", Table1[[#This Row],[corpus-varsuffix]])-1))</f>
        <v>100</v>
      </c>
      <c r="V133" s="1" t="str">
        <f>MID(Table1[[#This Row],[corpus-allvar]], LEN(Table1[[#This Row],[corpus-nstrs]])+2, 999)</f>
        <v>200-1</v>
      </c>
      <c r="W133" s="1">
        <f>INT(LEFT(Table1[[#This Row],[corpus-varsuffix2]], FIND("-", Table1[[#This Row],[corpus-varsuffix2]])-1))</f>
        <v>200</v>
      </c>
      <c r="X133" s="1">
        <f>INT(MID(Table1[[#This Row],[corpus-varsuffix2]], LEN(Table1[[#This Row],[corpus-meanlen]])+2, 999))</f>
        <v>1</v>
      </c>
      <c r="Y133" s="4">
        <f>Table1[[#This Row],[concatDoneActualCount]]/Table1[[#This Row],[execTimeActualSec]]</f>
        <v>23681381.915931992</v>
      </c>
      <c r="Z133" s="4">
        <f>CONVERT(Table1[[#This Row],[execTimeActualSec]]/Table1[[#This Row],[concatDoneActualCount]], "s", "ns")</f>
        <v>42.227265433662694</v>
      </c>
    </row>
    <row r="134" spans="1:26" x14ac:dyDescent="0.25">
      <c r="A134" s="1" t="s">
        <v>93</v>
      </c>
      <c r="B134" s="1" t="str">
        <f>Table1[[#This Row],[test]]&amp;"@"&amp;Table1[[#This Row],[corpus]]</f>
        <v>perfexp-cfa-peq-ll-noshare-reuse@corpus-100-5-1.txt</v>
      </c>
      <c r="C134" s="5" t="s">
        <v>78</v>
      </c>
      <c r="D134" s="5" t="s">
        <v>29</v>
      </c>
      <c r="E134" s="5">
        <v>100</v>
      </c>
      <c r="F134" s="5">
        <v>100</v>
      </c>
      <c r="G134" s="5">
        <v>5.27</v>
      </c>
      <c r="H134" s="19">
        <v>447040000</v>
      </c>
      <c r="I134" s="5">
        <v>10.000026999999999</v>
      </c>
      <c r="J134" s="1" t="str">
        <f>MID(Table1[[#This Row],[test]], LEN("perfexp-")+1, 9999)</f>
        <v>cfa-peq-ll-noshare-reuse</v>
      </c>
      <c r="K134" s="1">
        <f>FIND("-p", Table1[[#This Row],[test-allvar]])+LEN("-")</f>
        <v>5</v>
      </c>
      <c r="L134" s="1" t="str">
        <f>MID(Table1[[#This Row],[test-allvar]], Table1[[#This Row],[operation-idx]], LEN("pta"))</f>
        <v>peq</v>
      </c>
      <c r="M134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4" s="1" t="str">
        <f>IFERROR( LEFT(Table1[[#This Row],[sut]], FIND("-", Table1[[#This Row],[sut]])-1), Table1[[#This Row],[sut]])</f>
        <v>cfa</v>
      </c>
      <c r="O134" s="1" t="str">
        <f>IF(Table1[[#This Row],[sut-platform]]="cfa", MID(Table1[[#This Row],[sut]], 5, 2), "~na~")</f>
        <v>ll</v>
      </c>
      <c r="P134" s="1" t="str">
        <f>IF(Table1[[#This Row],[sut-platform]]="cfa", MID(Table1[[#This Row],[sut]], 8, 999), Table1[[#This Row],[sut-cfa-level]])</f>
        <v>noshare-reuse</v>
      </c>
      <c r="Q134" s="1" t="str">
        <f>IF(Table1[[#This Row],[sut-platform]]="cfa", LEFT(Table1[[#This Row],[suffix-cfa-sharing-alloc]], FIND("-",Table1[[#This Row],[suffix-cfa-sharing-alloc]])-1), "~na~")</f>
        <v>noshare</v>
      </c>
      <c r="R13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4" s="1" t="str">
        <f>MID(Table1[[#This Row],[corpus]], LEN("corpus-")+1, 999)</f>
        <v>100-5-1.txt</v>
      </c>
      <c r="T134" s="1" t="str">
        <f>LEFT(Table1[[#This Row],[corpus-varsuffix]], FIND(".txt", Table1[[#This Row],[corpus-varsuffix]])-1)</f>
        <v>100-5-1</v>
      </c>
      <c r="U134" s="1">
        <f>INT(LEFT(Table1[[#This Row],[corpus-allvar]], FIND("-", Table1[[#This Row],[corpus-varsuffix]])-1))</f>
        <v>100</v>
      </c>
      <c r="V134" s="1" t="str">
        <f>MID(Table1[[#This Row],[corpus-allvar]], LEN(Table1[[#This Row],[corpus-nstrs]])+2, 999)</f>
        <v>5-1</v>
      </c>
      <c r="W134" s="1">
        <f>INT(LEFT(Table1[[#This Row],[corpus-varsuffix2]], FIND("-", Table1[[#This Row],[corpus-varsuffix2]])-1))</f>
        <v>5</v>
      </c>
      <c r="X134" s="1">
        <f>INT(MID(Table1[[#This Row],[corpus-varsuffix2]], LEN(Table1[[#This Row],[corpus-meanlen]])+2, 999))</f>
        <v>1</v>
      </c>
      <c r="Y134" s="4">
        <f>Table1[[#This Row],[concatDoneActualCount]]/Table1[[#This Row],[execTimeActualSec]]</f>
        <v>44703879.299525894</v>
      </c>
      <c r="Z134" s="4">
        <f>CONVERT(Table1[[#This Row],[execTimeActualSec]]/Table1[[#This Row],[concatDoneActualCount]], "s", "ns")</f>
        <v>22.369423317823905</v>
      </c>
    </row>
    <row r="135" spans="1:26" x14ac:dyDescent="0.25">
      <c r="A135" s="1" t="s">
        <v>93</v>
      </c>
      <c r="B135" s="1" t="str">
        <f>Table1[[#This Row],[test]]&amp;"@"&amp;Table1[[#This Row],[corpus]]</f>
        <v>perfexp-cfa-peq-ll-noshare-reuse@corpus-100-50-1.txt</v>
      </c>
      <c r="C135" s="5" t="s">
        <v>78</v>
      </c>
      <c r="D135" s="5" t="s">
        <v>44</v>
      </c>
      <c r="E135" s="5">
        <v>100</v>
      </c>
      <c r="F135" s="5">
        <v>100</v>
      </c>
      <c r="G135" s="5">
        <v>43.32</v>
      </c>
      <c r="H135" s="19">
        <v>358630000</v>
      </c>
      <c r="I135" s="5">
        <v>10.000194</v>
      </c>
      <c r="J135" s="1" t="str">
        <f>MID(Table1[[#This Row],[test]], LEN("perfexp-")+1, 9999)</f>
        <v>cfa-peq-ll-noshare-reuse</v>
      </c>
      <c r="K135" s="1">
        <f>FIND("-p", Table1[[#This Row],[test-allvar]])+LEN("-")</f>
        <v>5</v>
      </c>
      <c r="L135" s="1" t="str">
        <f>MID(Table1[[#This Row],[test-allvar]], Table1[[#This Row],[operation-idx]], LEN("pta"))</f>
        <v>peq</v>
      </c>
      <c r="M135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5" s="1" t="str">
        <f>IFERROR( LEFT(Table1[[#This Row],[sut]], FIND("-", Table1[[#This Row],[sut]])-1), Table1[[#This Row],[sut]])</f>
        <v>cfa</v>
      </c>
      <c r="O135" s="1" t="str">
        <f>IF(Table1[[#This Row],[sut-platform]]="cfa", MID(Table1[[#This Row],[sut]], 5, 2), "~na~")</f>
        <v>ll</v>
      </c>
      <c r="P135" s="1" t="str">
        <f>IF(Table1[[#This Row],[sut-platform]]="cfa", MID(Table1[[#This Row],[sut]], 8, 999), Table1[[#This Row],[sut-cfa-level]])</f>
        <v>noshare-reuse</v>
      </c>
      <c r="Q135" s="1" t="str">
        <f>IF(Table1[[#This Row],[sut-platform]]="cfa", LEFT(Table1[[#This Row],[suffix-cfa-sharing-alloc]], FIND("-",Table1[[#This Row],[suffix-cfa-sharing-alloc]])-1), "~na~")</f>
        <v>noshare</v>
      </c>
      <c r="R13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5" s="1" t="str">
        <f>MID(Table1[[#This Row],[corpus]], LEN("corpus-")+1, 999)</f>
        <v>100-50-1.txt</v>
      </c>
      <c r="T135" s="1" t="str">
        <f>LEFT(Table1[[#This Row],[corpus-varsuffix]], FIND(".txt", Table1[[#This Row],[corpus-varsuffix]])-1)</f>
        <v>100-50-1</v>
      </c>
      <c r="U135" s="1">
        <f>INT(LEFT(Table1[[#This Row],[corpus-allvar]], FIND("-", Table1[[#This Row],[corpus-varsuffix]])-1))</f>
        <v>100</v>
      </c>
      <c r="V135" s="1" t="str">
        <f>MID(Table1[[#This Row],[corpus-allvar]], LEN(Table1[[#This Row],[corpus-nstrs]])+2, 999)</f>
        <v>50-1</v>
      </c>
      <c r="W135" s="1">
        <f>INT(LEFT(Table1[[#This Row],[corpus-varsuffix2]], FIND("-", Table1[[#This Row],[corpus-varsuffix2]])-1))</f>
        <v>50</v>
      </c>
      <c r="X135" s="1">
        <f>INT(MID(Table1[[#This Row],[corpus-varsuffix2]], LEN(Table1[[#This Row],[corpus-meanlen]])+2, 999))</f>
        <v>1</v>
      </c>
      <c r="Y135" s="4">
        <f>Table1[[#This Row],[concatDoneActualCount]]/Table1[[#This Row],[execTimeActualSec]]</f>
        <v>35862304.271297134</v>
      </c>
      <c r="Z135" s="4">
        <f>CONVERT(Table1[[#This Row],[execTimeActualSec]]/Table1[[#This Row],[concatDoneActualCount]], "s", "ns")</f>
        <v>27.884432423389011</v>
      </c>
    </row>
    <row r="136" spans="1:26" x14ac:dyDescent="0.25">
      <c r="A136" s="1" t="s">
        <v>93</v>
      </c>
      <c r="B136" s="1" t="str">
        <f>Table1[[#This Row],[test]]&amp;"@"&amp;Table1[[#This Row],[corpus]]</f>
        <v>perfexp-cfa-peq-ll-noshare-reuse@corpus-100-500-1.txt</v>
      </c>
      <c r="C136" s="5" t="s">
        <v>78</v>
      </c>
      <c r="D136" s="5" t="s">
        <v>46</v>
      </c>
      <c r="E136" s="5">
        <v>100</v>
      </c>
      <c r="F136" s="5">
        <v>100</v>
      </c>
      <c r="G136" s="5">
        <v>557.26</v>
      </c>
      <c r="H136" s="19">
        <v>131730000</v>
      </c>
      <c r="I136" s="5">
        <v>10.000617</v>
      </c>
      <c r="J136" s="1" t="str">
        <f>MID(Table1[[#This Row],[test]], LEN("perfexp-")+1, 9999)</f>
        <v>cfa-peq-ll-noshare-reuse</v>
      </c>
      <c r="K136" s="1">
        <f>FIND("-p", Table1[[#This Row],[test-allvar]])+LEN("-")</f>
        <v>5</v>
      </c>
      <c r="L136" s="1" t="str">
        <f>MID(Table1[[#This Row],[test-allvar]], Table1[[#This Row],[operation-idx]], LEN("pta"))</f>
        <v>peq</v>
      </c>
      <c r="M136" s="1" t="str">
        <f>LEFT(Table1[[#This Row],[test-allvar]], Table1[[#This Row],[operation-idx]]-LEN("-")-1) &amp; MID(Table1[[#This Row],[test-allvar]], Table1[[#This Row],[operation-idx]]+LEN(Table1[[#This Row],[operation]]), 9999)</f>
        <v>cfa-ll-noshare-reuse</v>
      </c>
      <c r="N136" s="1" t="str">
        <f>IFERROR( LEFT(Table1[[#This Row],[sut]], FIND("-", Table1[[#This Row],[sut]])-1), Table1[[#This Row],[sut]])</f>
        <v>cfa</v>
      </c>
      <c r="O136" s="1" t="str">
        <f>IF(Table1[[#This Row],[sut-platform]]="cfa", MID(Table1[[#This Row],[sut]], 5, 2), "~na~")</f>
        <v>ll</v>
      </c>
      <c r="P136" s="1" t="str">
        <f>IF(Table1[[#This Row],[sut-platform]]="cfa", MID(Table1[[#This Row],[sut]], 8, 999), Table1[[#This Row],[sut-cfa-level]])</f>
        <v>noshare-reuse</v>
      </c>
      <c r="Q136" s="1" t="str">
        <f>IF(Table1[[#This Row],[sut-platform]]="cfa", LEFT(Table1[[#This Row],[suffix-cfa-sharing-alloc]], FIND("-",Table1[[#This Row],[suffix-cfa-sharing-alloc]])-1), "~na~")</f>
        <v>noshare</v>
      </c>
      <c r="R13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36" s="1" t="str">
        <f>MID(Table1[[#This Row],[corpus]], LEN("corpus-")+1, 999)</f>
        <v>100-500-1.txt</v>
      </c>
      <c r="T136" s="1" t="str">
        <f>LEFT(Table1[[#This Row],[corpus-varsuffix]], FIND(".txt", Table1[[#This Row],[corpus-varsuffix]])-1)</f>
        <v>100-500-1</v>
      </c>
      <c r="U136" s="1">
        <f>INT(LEFT(Table1[[#This Row],[corpus-allvar]], FIND("-", Table1[[#This Row],[corpus-varsuffix]])-1))</f>
        <v>100</v>
      </c>
      <c r="V136" s="1" t="str">
        <f>MID(Table1[[#This Row],[corpus-allvar]], LEN(Table1[[#This Row],[corpus-nstrs]])+2, 999)</f>
        <v>500-1</v>
      </c>
      <c r="W136" s="1">
        <f>INT(LEFT(Table1[[#This Row],[corpus-varsuffix2]], FIND("-", Table1[[#This Row],[corpus-varsuffix2]])-1))</f>
        <v>500</v>
      </c>
      <c r="X136" s="1">
        <f>INT(MID(Table1[[#This Row],[corpus-varsuffix2]], LEN(Table1[[#This Row],[corpus-meanlen]])+2, 999))</f>
        <v>1</v>
      </c>
      <c r="Y136" s="4">
        <f>Table1[[#This Row],[concatDoneActualCount]]/Table1[[#This Row],[execTimeActualSec]]</f>
        <v>13172187.276045067</v>
      </c>
      <c r="Z136" s="4">
        <f>CONVERT(Table1[[#This Row],[execTimeActualSec]]/Table1[[#This Row],[concatDoneActualCount]], "s", "ns")</f>
        <v>75.917535868822597</v>
      </c>
    </row>
    <row r="137" spans="1:26" x14ac:dyDescent="0.25">
      <c r="A137" s="1" t="s">
        <v>93</v>
      </c>
      <c r="B137" s="1" t="str">
        <f>Table1[[#This Row],[test]]&amp;"@"&amp;Table1[[#This Row],[corpus]]</f>
        <v>perfexp-cfa-peq-ll-noshare-fresh@corpus-100-1-1.txt</v>
      </c>
      <c r="C137" s="5" t="s">
        <v>49</v>
      </c>
      <c r="D137" s="5" t="s">
        <v>25</v>
      </c>
      <c r="E137" s="5">
        <v>100</v>
      </c>
      <c r="F137" s="5">
        <v>100</v>
      </c>
      <c r="G137" s="5">
        <v>1</v>
      </c>
      <c r="H137" s="19">
        <v>467470000</v>
      </c>
      <c r="I137" s="5">
        <v>10.000207</v>
      </c>
      <c r="J137" s="1" t="str">
        <f>MID(Table1[[#This Row],[test]], LEN("perfexp-")+1, 9999)</f>
        <v>cfa-peq-ll-noshare-fresh</v>
      </c>
      <c r="K137" s="1">
        <f>FIND("-p", Table1[[#This Row],[test-allvar]])+LEN("-")</f>
        <v>5</v>
      </c>
      <c r="L137" s="1" t="str">
        <f>MID(Table1[[#This Row],[test-allvar]], Table1[[#This Row],[operation-idx]], LEN("pta"))</f>
        <v>peq</v>
      </c>
      <c r="M137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37" s="1" t="str">
        <f>IFERROR( LEFT(Table1[[#This Row],[sut]], FIND("-", Table1[[#This Row],[sut]])-1), Table1[[#This Row],[sut]])</f>
        <v>cfa</v>
      </c>
      <c r="O137" s="1" t="str">
        <f>IF(Table1[[#This Row],[sut-platform]]="cfa", MID(Table1[[#This Row],[sut]], 5, 2), "~na~")</f>
        <v>ll</v>
      </c>
      <c r="P137" s="1" t="str">
        <f>IF(Table1[[#This Row],[sut-platform]]="cfa", MID(Table1[[#This Row],[sut]], 8, 999), Table1[[#This Row],[sut-cfa-level]])</f>
        <v>noshare-fresh</v>
      </c>
      <c r="Q137" s="1" t="str">
        <f>IF(Table1[[#This Row],[sut-platform]]="cfa", LEFT(Table1[[#This Row],[suffix-cfa-sharing-alloc]], FIND("-",Table1[[#This Row],[suffix-cfa-sharing-alloc]])-1), "~na~")</f>
        <v>noshare</v>
      </c>
      <c r="R13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37" s="1" t="str">
        <f>MID(Table1[[#This Row],[corpus]], LEN("corpus-")+1, 999)</f>
        <v>100-1-1.txt</v>
      </c>
      <c r="T137" s="1" t="str">
        <f>LEFT(Table1[[#This Row],[corpus-varsuffix]], FIND(".txt", Table1[[#This Row],[corpus-varsuffix]])-1)</f>
        <v>100-1-1</v>
      </c>
      <c r="U137" s="1">
        <f>INT(LEFT(Table1[[#This Row],[corpus-allvar]], FIND("-", Table1[[#This Row],[corpus-varsuffix]])-1))</f>
        <v>100</v>
      </c>
      <c r="V137" s="1" t="str">
        <f>MID(Table1[[#This Row],[corpus-allvar]], LEN(Table1[[#This Row],[corpus-nstrs]])+2, 999)</f>
        <v>1-1</v>
      </c>
      <c r="W137" s="1">
        <f>INT(LEFT(Table1[[#This Row],[corpus-varsuffix2]], FIND("-", Table1[[#This Row],[corpus-varsuffix2]])-1))</f>
        <v>1</v>
      </c>
      <c r="X137" s="1">
        <f>INT(MID(Table1[[#This Row],[corpus-varsuffix2]], LEN(Table1[[#This Row],[corpus-meanlen]])+2, 999))</f>
        <v>1</v>
      </c>
      <c r="Y137" s="4">
        <f>Table1[[#This Row],[concatDoneActualCount]]/Table1[[#This Row],[execTimeActualSec]]</f>
        <v>46746032.357130207</v>
      </c>
      <c r="Z137" s="4">
        <f>CONVERT(Table1[[#This Row],[execTimeActualSec]]/Table1[[#This Row],[concatDoneActualCount]], "s", "ns")</f>
        <v>21.392189873146936</v>
      </c>
    </row>
    <row r="138" spans="1:26" x14ac:dyDescent="0.25">
      <c r="A138" s="1" t="s">
        <v>93</v>
      </c>
      <c r="B138" s="1" t="str">
        <f>Table1[[#This Row],[test]]&amp;"@"&amp;Table1[[#This Row],[corpus]]</f>
        <v>perfexp-cfa-peq-ll-noshare-fresh@corpus-100-10-1.txt</v>
      </c>
      <c r="C138" s="5" t="s">
        <v>49</v>
      </c>
      <c r="D138" s="5" t="s">
        <v>26</v>
      </c>
      <c r="E138" s="5">
        <v>100</v>
      </c>
      <c r="F138" s="5">
        <v>100</v>
      </c>
      <c r="G138" s="5">
        <v>9.5</v>
      </c>
      <c r="H138" s="19">
        <v>319800000</v>
      </c>
      <c r="I138" s="5">
        <v>10.000178999999999</v>
      </c>
      <c r="J138" s="1" t="str">
        <f>MID(Table1[[#This Row],[test]], LEN("perfexp-")+1, 9999)</f>
        <v>cfa-peq-ll-noshare-fresh</v>
      </c>
      <c r="K138" s="1">
        <f>FIND("-p", Table1[[#This Row],[test-allvar]])+LEN("-")</f>
        <v>5</v>
      </c>
      <c r="L138" s="1" t="str">
        <f>MID(Table1[[#This Row],[test-allvar]], Table1[[#This Row],[operation-idx]], LEN("pta"))</f>
        <v>peq</v>
      </c>
      <c r="M138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38" s="1" t="str">
        <f>IFERROR( LEFT(Table1[[#This Row],[sut]], FIND("-", Table1[[#This Row],[sut]])-1), Table1[[#This Row],[sut]])</f>
        <v>cfa</v>
      </c>
      <c r="O138" s="1" t="str">
        <f>IF(Table1[[#This Row],[sut-platform]]="cfa", MID(Table1[[#This Row],[sut]], 5, 2), "~na~")</f>
        <v>ll</v>
      </c>
      <c r="P138" s="1" t="str">
        <f>IF(Table1[[#This Row],[sut-platform]]="cfa", MID(Table1[[#This Row],[sut]], 8, 999), Table1[[#This Row],[sut-cfa-level]])</f>
        <v>noshare-fresh</v>
      </c>
      <c r="Q138" s="1" t="str">
        <f>IF(Table1[[#This Row],[sut-platform]]="cfa", LEFT(Table1[[#This Row],[suffix-cfa-sharing-alloc]], FIND("-",Table1[[#This Row],[suffix-cfa-sharing-alloc]])-1), "~na~")</f>
        <v>noshare</v>
      </c>
      <c r="R13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38" s="1" t="str">
        <f>MID(Table1[[#This Row],[corpus]], LEN("corpus-")+1, 999)</f>
        <v>100-10-1.txt</v>
      </c>
      <c r="T138" s="1" t="str">
        <f>LEFT(Table1[[#This Row],[corpus-varsuffix]], FIND(".txt", Table1[[#This Row],[corpus-varsuffix]])-1)</f>
        <v>100-10-1</v>
      </c>
      <c r="U138" s="1">
        <f>INT(LEFT(Table1[[#This Row],[corpus-allvar]], FIND("-", Table1[[#This Row],[corpus-varsuffix]])-1))</f>
        <v>100</v>
      </c>
      <c r="V138" s="1" t="str">
        <f>MID(Table1[[#This Row],[corpus-allvar]], LEN(Table1[[#This Row],[corpus-nstrs]])+2, 999)</f>
        <v>10-1</v>
      </c>
      <c r="W138" s="1">
        <f>INT(LEFT(Table1[[#This Row],[corpus-varsuffix2]], FIND("-", Table1[[#This Row],[corpus-varsuffix2]])-1))</f>
        <v>10</v>
      </c>
      <c r="X138" s="1">
        <f>INT(MID(Table1[[#This Row],[corpus-varsuffix2]], LEN(Table1[[#This Row],[corpus-meanlen]])+2, 999))</f>
        <v>1</v>
      </c>
      <c r="Y138" s="4">
        <f>Table1[[#This Row],[concatDoneActualCount]]/Table1[[#This Row],[execTimeActualSec]]</f>
        <v>31979427.568246532</v>
      </c>
      <c r="Z138" s="4">
        <f>CONVERT(Table1[[#This Row],[execTimeActualSec]]/Table1[[#This Row],[concatDoneActualCount]], "s", "ns")</f>
        <v>31.27010318949343</v>
      </c>
    </row>
    <row r="139" spans="1:26" x14ac:dyDescent="0.25">
      <c r="A139" s="1" t="s">
        <v>93</v>
      </c>
      <c r="B139" s="1" t="str">
        <f>Table1[[#This Row],[test]]&amp;"@"&amp;Table1[[#This Row],[corpus]]</f>
        <v>perfexp-cfa-peq-ll-noshare-fresh@corpus-100-100-1.txt</v>
      </c>
      <c r="C139" s="5" t="s">
        <v>49</v>
      </c>
      <c r="D139" s="5" t="s">
        <v>43</v>
      </c>
      <c r="E139" s="5">
        <v>100</v>
      </c>
      <c r="F139" s="5">
        <v>100</v>
      </c>
      <c r="G139" s="5">
        <v>106.37</v>
      </c>
      <c r="H139" s="19">
        <v>180950000</v>
      </c>
      <c r="I139" s="5">
        <v>10.000064999999999</v>
      </c>
      <c r="J139" s="1" t="str">
        <f>MID(Table1[[#This Row],[test]], LEN("perfexp-")+1, 9999)</f>
        <v>cfa-peq-ll-noshare-fresh</v>
      </c>
      <c r="K139" s="1">
        <f>FIND("-p", Table1[[#This Row],[test-allvar]])+LEN("-")</f>
        <v>5</v>
      </c>
      <c r="L139" s="1" t="str">
        <f>MID(Table1[[#This Row],[test-allvar]], Table1[[#This Row],[operation-idx]], LEN("pta"))</f>
        <v>peq</v>
      </c>
      <c r="M139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39" s="1" t="str">
        <f>IFERROR( LEFT(Table1[[#This Row],[sut]], FIND("-", Table1[[#This Row],[sut]])-1), Table1[[#This Row],[sut]])</f>
        <v>cfa</v>
      </c>
      <c r="O139" s="1" t="str">
        <f>IF(Table1[[#This Row],[sut-platform]]="cfa", MID(Table1[[#This Row],[sut]], 5, 2), "~na~")</f>
        <v>ll</v>
      </c>
      <c r="P139" s="1" t="str">
        <f>IF(Table1[[#This Row],[sut-platform]]="cfa", MID(Table1[[#This Row],[sut]], 8, 999), Table1[[#This Row],[sut-cfa-level]])</f>
        <v>noshare-fresh</v>
      </c>
      <c r="Q139" s="1" t="str">
        <f>IF(Table1[[#This Row],[sut-platform]]="cfa", LEFT(Table1[[#This Row],[suffix-cfa-sharing-alloc]], FIND("-",Table1[[#This Row],[suffix-cfa-sharing-alloc]])-1), "~na~")</f>
        <v>noshare</v>
      </c>
      <c r="R13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39" s="1" t="str">
        <f>MID(Table1[[#This Row],[corpus]], LEN("corpus-")+1, 999)</f>
        <v>100-100-1.txt</v>
      </c>
      <c r="T139" s="1" t="str">
        <f>LEFT(Table1[[#This Row],[corpus-varsuffix]], FIND(".txt", Table1[[#This Row],[corpus-varsuffix]])-1)</f>
        <v>100-100-1</v>
      </c>
      <c r="U139" s="1">
        <f>INT(LEFT(Table1[[#This Row],[corpus-allvar]], FIND("-", Table1[[#This Row],[corpus-varsuffix]])-1))</f>
        <v>100</v>
      </c>
      <c r="V139" s="1" t="str">
        <f>MID(Table1[[#This Row],[corpus-allvar]], LEN(Table1[[#This Row],[corpus-nstrs]])+2, 999)</f>
        <v>100-1</v>
      </c>
      <c r="W139" s="1">
        <f>INT(LEFT(Table1[[#This Row],[corpus-varsuffix2]], FIND("-", Table1[[#This Row],[corpus-varsuffix2]])-1))</f>
        <v>100</v>
      </c>
      <c r="X139" s="1">
        <f>INT(MID(Table1[[#This Row],[corpus-varsuffix2]], LEN(Table1[[#This Row],[corpus-meanlen]])+2, 999))</f>
        <v>1</v>
      </c>
      <c r="Y139" s="4">
        <f>Table1[[#This Row],[concatDoneActualCount]]/Table1[[#This Row],[execTimeActualSec]]</f>
        <v>18094882.383264512</v>
      </c>
      <c r="Z139" s="4">
        <f>CONVERT(Table1[[#This Row],[execTimeActualSec]]/Table1[[#This Row],[concatDoneActualCount]], "s", "ns")</f>
        <v>55.264244266371918</v>
      </c>
    </row>
    <row r="140" spans="1:26" x14ac:dyDescent="0.25">
      <c r="A140" s="1" t="s">
        <v>93</v>
      </c>
      <c r="B140" s="1" t="str">
        <f>Table1[[#This Row],[test]]&amp;"@"&amp;Table1[[#This Row],[corpus]]</f>
        <v>perfexp-cfa-peq-ll-noshare-fresh@corpus-100-2-1.txt</v>
      </c>
      <c r="C140" s="5" t="s">
        <v>49</v>
      </c>
      <c r="D140" s="5" t="s">
        <v>27</v>
      </c>
      <c r="E140" s="5">
        <v>100</v>
      </c>
      <c r="F140" s="5">
        <v>100</v>
      </c>
      <c r="G140" s="5">
        <v>2.0299999999999998</v>
      </c>
      <c r="H140" s="19">
        <v>377740000</v>
      </c>
      <c r="I140" s="5">
        <v>10.000054</v>
      </c>
      <c r="J140" s="1" t="str">
        <f>MID(Table1[[#This Row],[test]], LEN("perfexp-")+1, 9999)</f>
        <v>cfa-peq-ll-noshare-fresh</v>
      </c>
      <c r="K140" s="1">
        <f>FIND("-p", Table1[[#This Row],[test-allvar]])+LEN("-")</f>
        <v>5</v>
      </c>
      <c r="L140" s="1" t="str">
        <f>MID(Table1[[#This Row],[test-allvar]], Table1[[#This Row],[operation-idx]], LEN("pta"))</f>
        <v>peq</v>
      </c>
      <c r="M140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40" s="1" t="str">
        <f>IFERROR( LEFT(Table1[[#This Row],[sut]], FIND("-", Table1[[#This Row],[sut]])-1), Table1[[#This Row],[sut]])</f>
        <v>cfa</v>
      </c>
      <c r="O140" s="1" t="str">
        <f>IF(Table1[[#This Row],[sut-platform]]="cfa", MID(Table1[[#This Row],[sut]], 5, 2), "~na~")</f>
        <v>ll</v>
      </c>
      <c r="P140" s="1" t="str">
        <f>IF(Table1[[#This Row],[sut-platform]]="cfa", MID(Table1[[#This Row],[sut]], 8, 999), Table1[[#This Row],[sut-cfa-level]])</f>
        <v>noshare-fresh</v>
      </c>
      <c r="Q140" s="1" t="str">
        <f>IF(Table1[[#This Row],[sut-platform]]="cfa", LEFT(Table1[[#This Row],[suffix-cfa-sharing-alloc]], FIND("-",Table1[[#This Row],[suffix-cfa-sharing-alloc]])-1), "~na~")</f>
        <v>noshare</v>
      </c>
      <c r="R14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0" s="1" t="str">
        <f>MID(Table1[[#This Row],[corpus]], LEN("corpus-")+1, 999)</f>
        <v>100-2-1.txt</v>
      </c>
      <c r="T140" s="1" t="str">
        <f>LEFT(Table1[[#This Row],[corpus-varsuffix]], FIND(".txt", Table1[[#This Row],[corpus-varsuffix]])-1)</f>
        <v>100-2-1</v>
      </c>
      <c r="U140" s="1">
        <f>INT(LEFT(Table1[[#This Row],[corpus-allvar]], FIND("-", Table1[[#This Row],[corpus-varsuffix]])-1))</f>
        <v>100</v>
      </c>
      <c r="V140" s="1" t="str">
        <f>MID(Table1[[#This Row],[corpus-allvar]], LEN(Table1[[#This Row],[corpus-nstrs]])+2, 999)</f>
        <v>2-1</v>
      </c>
      <c r="W140" s="1">
        <f>INT(LEFT(Table1[[#This Row],[corpus-varsuffix2]], FIND("-", Table1[[#This Row],[corpus-varsuffix2]])-1))</f>
        <v>2</v>
      </c>
      <c r="X140" s="1">
        <f>INT(MID(Table1[[#This Row],[corpus-varsuffix2]], LEN(Table1[[#This Row],[corpus-meanlen]])+2, 999))</f>
        <v>1</v>
      </c>
      <c r="Y140" s="4">
        <f>Table1[[#This Row],[concatDoneActualCount]]/Table1[[#This Row],[execTimeActualSec]]</f>
        <v>37773796.021501482</v>
      </c>
      <c r="Z140" s="4">
        <f>CONVERT(Table1[[#This Row],[execTimeActualSec]]/Table1[[#This Row],[concatDoneActualCount]], "s", "ns")</f>
        <v>26.473378514322022</v>
      </c>
    </row>
    <row r="141" spans="1:26" x14ac:dyDescent="0.25">
      <c r="A141" s="1" t="s">
        <v>93</v>
      </c>
      <c r="B141" s="1" t="str">
        <f>Table1[[#This Row],[test]]&amp;"@"&amp;Table1[[#This Row],[corpus]]</f>
        <v>perfexp-cfa-peq-ll-noshare-fresh@corpus-100-20-1.txt</v>
      </c>
      <c r="C141" s="5" t="s">
        <v>49</v>
      </c>
      <c r="D141" s="5" t="s">
        <v>28</v>
      </c>
      <c r="E141" s="5">
        <v>100</v>
      </c>
      <c r="F141" s="5">
        <v>100</v>
      </c>
      <c r="G141" s="5">
        <v>22.96</v>
      </c>
      <c r="H141" s="19">
        <v>297220000</v>
      </c>
      <c r="I141" s="5">
        <v>10.000166</v>
      </c>
      <c r="J141" s="1" t="str">
        <f>MID(Table1[[#This Row],[test]], LEN("perfexp-")+1, 9999)</f>
        <v>cfa-peq-ll-noshare-fresh</v>
      </c>
      <c r="K141" s="1">
        <f>FIND("-p", Table1[[#This Row],[test-allvar]])+LEN("-")</f>
        <v>5</v>
      </c>
      <c r="L141" s="1" t="str">
        <f>MID(Table1[[#This Row],[test-allvar]], Table1[[#This Row],[operation-idx]], LEN("pta"))</f>
        <v>peq</v>
      </c>
      <c r="M141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41" s="1" t="str">
        <f>IFERROR( LEFT(Table1[[#This Row],[sut]], FIND("-", Table1[[#This Row],[sut]])-1), Table1[[#This Row],[sut]])</f>
        <v>cfa</v>
      </c>
      <c r="O141" s="1" t="str">
        <f>IF(Table1[[#This Row],[sut-platform]]="cfa", MID(Table1[[#This Row],[sut]], 5, 2), "~na~")</f>
        <v>ll</v>
      </c>
      <c r="P141" s="1" t="str">
        <f>IF(Table1[[#This Row],[sut-platform]]="cfa", MID(Table1[[#This Row],[sut]], 8, 999), Table1[[#This Row],[sut-cfa-level]])</f>
        <v>noshare-fresh</v>
      </c>
      <c r="Q141" s="1" t="str">
        <f>IF(Table1[[#This Row],[sut-platform]]="cfa", LEFT(Table1[[#This Row],[suffix-cfa-sharing-alloc]], FIND("-",Table1[[#This Row],[suffix-cfa-sharing-alloc]])-1), "~na~")</f>
        <v>noshare</v>
      </c>
      <c r="R14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1" s="1" t="str">
        <f>MID(Table1[[#This Row],[corpus]], LEN("corpus-")+1, 999)</f>
        <v>100-20-1.txt</v>
      </c>
      <c r="T141" s="1" t="str">
        <f>LEFT(Table1[[#This Row],[corpus-varsuffix]], FIND(".txt", Table1[[#This Row],[corpus-varsuffix]])-1)</f>
        <v>100-20-1</v>
      </c>
      <c r="U141" s="1">
        <f>INT(LEFT(Table1[[#This Row],[corpus-allvar]], FIND("-", Table1[[#This Row],[corpus-varsuffix]])-1))</f>
        <v>100</v>
      </c>
      <c r="V141" s="1" t="str">
        <f>MID(Table1[[#This Row],[corpus-allvar]], LEN(Table1[[#This Row],[corpus-nstrs]])+2, 999)</f>
        <v>20-1</v>
      </c>
      <c r="W141" s="1">
        <f>INT(LEFT(Table1[[#This Row],[corpus-varsuffix2]], FIND("-", Table1[[#This Row],[corpus-varsuffix2]])-1))</f>
        <v>20</v>
      </c>
      <c r="X141" s="1">
        <f>INT(MID(Table1[[#This Row],[corpus-varsuffix2]], LEN(Table1[[#This Row],[corpus-meanlen]])+2, 999))</f>
        <v>1</v>
      </c>
      <c r="Y141" s="4">
        <f>Table1[[#This Row],[concatDoneActualCount]]/Table1[[#This Row],[execTimeActualSec]]</f>
        <v>29721506.622990057</v>
      </c>
      <c r="Z141" s="4">
        <f>CONVERT(Table1[[#This Row],[execTimeActualSec]]/Table1[[#This Row],[concatDoneActualCount]], "s", "ns")</f>
        <v>33.645669874167282</v>
      </c>
    </row>
    <row r="142" spans="1:26" x14ac:dyDescent="0.25">
      <c r="A142" s="1" t="s">
        <v>93</v>
      </c>
      <c r="B142" s="1" t="str">
        <f>Table1[[#This Row],[test]]&amp;"@"&amp;Table1[[#This Row],[corpus]]</f>
        <v>perfexp-cfa-peq-ll-noshare-fresh@corpus-100-200-1.txt</v>
      </c>
      <c r="C142" s="5" t="s">
        <v>49</v>
      </c>
      <c r="D142" s="5" t="s">
        <v>45</v>
      </c>
      <c r="E142" s="5">
        <v>100</v>
      </c>
      <c r="F142" s="5">
        <v>100</v>
      </c>
      <c r="G142" s="5">
        <v>177.28</v>
      </c>
      <c r="H142" s="19">
        <v>157070000</v>
      </c>
      <c r="I142" s="5">
        <v>10.000292</v>
      </c>
      <c r="J142" s="1" t="str">
        <f>MID(Table1[[#This Row],[test]], LEN("perfexp-")+1, 9999)</f>
        <v>cfa-peq-ll-noshare-fresh</v>
      </c>
      <c r="K142" s="1">
        <f>FIND("-p", Table1[[#This Row],[test-allvar]])+LEN("-")</f>
        <v>5</v>
      </c>
      <c r="L142" s="1" t="str">
        <f>MID(Table1[[#This Row],[test-allvar]], Table1[[#This Row],[operation-idx]], LEN("pta"))</f>
        <v>peq</v>
      </c>
      <c r="M142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42" s="1" t="str">
        <f>IFERROR( LEFT(Table1[[#This Row],[sut]], FIND("-", Table1[[#This Row],[sut]])-1), Table1[[#This Row],[sut]])</f>
        <v>cfa</v>
      </c>
      <c r="O142" s="1" t="str">
        <f>IF(Table1[[#This Row],[sut-platform]]="cfa", MID(Table1[[#This Row],[sut]], 5, 2), "~na~")</f>
        <v>ll</v>
      </c>
      <c r="P142" s="1" t="str">
        <f>IF(Table1[[#This Row],[sut-platform]]="cfa", MID(Table1[[#This Row],[sut]], 8, 999), Table1[[#This Row],[sut-cfa-level]])</f>
        <v>noshare-fresh</v>
      </c>
      <c r="Q142" s="1" t="str">
        <f>IF(Table1[[#This Row],[sut-platform]]="cfa", LEFT(Table1[[#This Row],[suffix-cfa-sharing-alloc]], FIND("-",Table1[[#This Row],[suffix-cfa-sharing-alloc]])-1), "~na~")</f>
        <v>noshare</v>
      </c>
      <c r="R14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2" s="1" t="str">
        <f>MID(Table1[[#This Row],[corpus]], LEN("corpus-")+1, 999)</f>
        <v>100-200-1.txt</v>
      </c>
      <c r="T142" s="1" t="str">
        <f>LEFT(Table1[[#This Row],[corpus-varsuffix]], FIND(".txt", Table1[[#This Row],[corpus-varsuffix]])-1)</f>
        <v>100-200-1</v>
      </c>
      <c r="U142" s="1">
        <f>INT(LEFT(Table1[[#This Row],[corpus-allvar]], FIND("-", Table1[[#This Row],[corpus-varsuffix]])-1))</f>
        <v>100</v>
      </c>
      <c r="V142" s="1" t="str">
        <f>MID(Table1[[#This Row],[corpus-allvar]], LEN(Table1[[#This Row],[corpus-nstrs]])+2, 999)</f>
        <v>200-1</v>
      </c>
      <c r="W142" s="1">
        <f>INT(LEFT(Table1[[#This Row],[corpus-varsuffix2]], FIND("-", Table1[[#This Row],[corpus-varsuffix2]])-1))</f>
        <v>200</v>
      </c>
      <c r="X142" s="1">
        <f>INT(MID(Table1[[#This Row],[corpus-varsuffix2]], LEN(Table1[[#This Row],[corpus-meanlen]])+2, 999))</f>
        <v>1</v>
      </c>
      <c r="Y142" s="4">
        <f>Table1[[#This Row],[concatDoneActualCount]]/Table1[[#This Row],[execTimeActualSec]]</f>
        <v>15706541.368992025</v>
      </c>
      <c r="Z142" s="4">
        <f>CONVERT(Table1[[#This Row],[execTimeActualSec]]/Table1[[#This Row],[concatDoneActualCount]], "s", "ns")</f>
        <v>63.667740497867193</v>
      </c>
    </row>
    <row r="143" spans="1:26" x14ac:dyDescent="0.25">
      <c r="A143" s="1" t="s">
        <v>93</v>
      </c>
      <c r="B143" s="1" t="str">
        <f>Table1[[#This Row],[test]]&amp;"@"&amp;Table1[[#This Row],[corpus]]</f>
        <v>perfexp-cfa-peq-ll-noshare-fresh@corpus-100-5-1.txt</v>
      </c>
      <c r="C143" s="5" t="s">
        <v>49</v>
      </c>
      <c r="D143" s="5" t="s">
        <v>29</v>
      </c>
      <c r="E143" s="5">
        <v>100</v>
      </c>
      <c r="F143" s="5">
        <v>100</v>
      </c>
      <c r="G143" s="5">
        <v>5.27</v>
      </c>
      <c r="H143" s="19">
        <v>335640000</v>
      </c>
      <c r="I143" s="5">
        <v>10.000054</v>
      </c>
      <c r="J143" s="1" t="str">
        <f>MID(Table1[[#This Row],[test]], LEN("perfexp-")+1, 9999)</f>
        <v>cfa-peq-ll-noshare-fresh</v>
      </c>
      <c r="K143" s="1">
        <f>FIND("-p", Table1[[#This Row],[test-allvar]])+LEN("-")</f>
        <v>5</v>
      </c>
      <c r="L143" s="1" t="str">
        <f>MID(Table1[[#This Row],[test-allvar]], Table1[[#This Row],[operation-idx]], LEN("pta"))</f>
        <v>peq</v>
      </c>
      <c r="M143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43" s="1" t="str">
        <f>IFERROR( LEFT(Table1[[#This Row],[sut]], FIND("-", Table1[[#This Row],[sut]])-1), Table1[[#This Row],[sut]])</f>
        <v>cfa</v>
      </c>
      <c r="O143" s="1" t="str">
        <f>IF(Table1[[#This Row],[sut-platform]]="cfa", MID(Table1[[#This Row],[sut]], 5, 2), "~na~")</f>
        <v>ll</v>
      </c>
      <c r="P143" s="1" t="str">
        <f>IF(Table1[[#This Row],[sut-platform]]="cfa", MID(Table1[[#This Row],[sut]], 8, 999), Table1[[#This Row],[sut-cfa-level]])</f>
        <v>noshare-fresh</v>
      </c>
      <c r="Q143" s="1" t="str">
        <f>IF(Table1[[#This Row],[sut-platform]]="cfa", LEFT(Table1[[#This Row],[suffix-cfa-sharing-alloc]], FIND("-",Table1[[#This Row],[suffix-cfa-sharing-alloc]])-1), "~na~")</f>
        <v>noshare</v>
      </c>
      <c r="R14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3" s="1" t="str">
        <f>MID(Table1[[#This Row],[corpus]], LEN("corpus-")+1, 999)</f>
        <v>100-5-1.txt</v>
      </c>
      <c r="T143" s="1" t="str">
        <f>LEFT(Table1[[#This Row],[corpus-varsuffix]], FIND(".txt", Table1[[#This Row],[corpus-varsuffix]])-1)</f>
        <v>100-5-1</v>
      </c>
      <c r="U143" s="1">
        <f>INT(LEFT(Table1[[#This Row],[corpus-allvar]], FIND("-", Table1[[#This Row],[corpus-varsuffix]])-1))</f>
        <v>100</v>
      </c>
      <c r="V143" s="1" t="str">
        <f>MID(Table1[[#This Row],[corpus-allvar]], LEN(Table1[[#This Row],[corpus-nstrs]])+2, 999)</f>
        <v>5-1</v>
      </c>
      <c r="W143" s="1">
        <f>INT(LEFT(Table1[[#This Row],[corpus-varsuffix2]], FIND("-", Table1[[#This Row],[corpus-varsuffix2]])-1))</f>
        <v>5</v>
      </c>
      <c r="X143" s="1">
        <f>INT(MID(Table1[[#This Row],[corpus-varsuffix2]], LEN(Table1[[#This Row],[corpus-meanlen]])+2, 999))</f>
        <v>1</v>
      </c>
      <c r="Y143" s="4">
        <f>Table1[[#This Row],[concatDoneActualCount]]/Table1[[#This Row],[execTimeActualSec]]</f>
        <v>33563818.755378723</v>
      </c>
      <c r="Z143" s="4">
        <f>CONVERT(Table1[[#This Row],[execTimeActualSec]]/Table1[[#This Row],[concatDoneActualCount]], "s", "ns")</f>
        <v>29.793987605768088</v>
      </c>
    </row>
    <row r="144" spans="1:26" x14ac:dyDescent="0.25">
      <c r="A144" s="1" t="s">
        <v>93</v>
      </c>
      <c r="B144" s="1" t="str">
        <f>Table1[[#This Row],[test]]&amp;"@"&amp;Table1[[#This Row],[corpus]]</f>
        <v>perfexp-cfa-peq-ll-noshare-fresh@corpus-100-50-1.txt</v>
      </c>
      <c r="C144" s="5" t="s">
        <v>49</v>
      </c>
      <c r="D144" s="5" t="s">
        <v>44</v>
      </c>
      <c r="E144" s="5">
        <v>100</v>
      </c>
      <c r="F144" s="5">
        <v>100</v>
      </c>
      <c r="G144" s="5">
        <v>43.32</v>
      </c>
      <c r="H144" s="19">
        <v>241920000</v>
      </c>
      <c r="I144" s="5">
        <v>10.000227000000001</v>
      </c>
      <c r="J144" s="1" t="str">
        <f>MID(Table1[[#This Row],[test]], LEN("perfexp-")+1, 9999)</f>
        <v>cfa-peq-ll-noshare-fresh</v>
      </c>
      <c r="K144" s="1">
        <f>FIND("-p", Table1[[#This Row],[test-allvar]])+LEN("-")</f>
        <v>5</v>
      </c>
      <c r="L144" s="1" t="str">
        <f>MID(Table1[[#This Row],[test-allvar]], Table1[[#This Row],[operation-idx]], LEN("pta"))</f>
        <v>peq</v>
      </c>
      <c r="M144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44" s="1" t="str">
        <f>IFERROR( LEFT(Table1[[#This Row],[sut]], FIND("-", Table1[[#This Row],[sut]])-1), Table1[[#This Row],[sut]])</f>
        <v>cfa</v>
      </c>
      <c r="O144" s="1" t="str">
        <f>IF(Table1[[#This Row],[sut-platform]]="cfa", MID(Table1[[#This Row],[sut]], 5, 2), "~na~")</f>
        <v>ll</v>
      </c>
      <c r="P144" s="1" t="str">
        <f>IF(Table1[[#This Row],[sut-platform]]="cfa", MID(Table1[[#This Row],[sut]], 8, 999), Table1[[#This Row],[sut-cfa-level]])</f>
        <v>noshare-fresh</v>
      </c>
      <c r="Q144" s="1" t="str">
        <f>IF(Table1[[#This Row],[sut-platform]]="cfa", LEFT(Table1[[#This Row],[suffix-cfa-sharing-alloc]], FIND("-",Table1[[#This Row],[suffix-cfa-sharing-alloc]])-1), "~na~")</f>
        <v>noshare</v>
      </c>
      <c r="R14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4" s="1" t="str">
        <f>MID(Table1[[#This Row],[corpus]], LEN("corpus-")+1, 999)</f>
        <v>100-50-1.txt</v>
      </c>
      <c r="T144" s="1" t="str">
        <f>LEFT(Table1[[#This Row],[corpus-varsuffix]], FIND(".txt", Table1[[#This Row],[corpus-varsuffix]])-1)</f>
        <v>100-50-1</v>
      </c>
      <c r="U144" s="1">
        <f>INT(LEFT(Table1[[#This Row],[corpus-allvar]], FIND("-", Table1[[#This Row],[corpus-varsuffix]])-1))</f>
        <v>100</v>
      </c>
      <c r="V144" s="1" t="str">
        <f>MID(Table1[[#This Row],[corpus-allvar]], LEN(Table1[[#This Row],[corpus-nstrs]])+2, 999)</f>
        <v>50-1</v>
      </c>
      <c r="W144" s="1">
        <f>INT(LEFT(Table1[[#This Row],[corpus-varsuffix2]], FIND("-", Table1[[#This Row],[corpus-varsuffix2]])-1))</f>
        <v>50</v>
      </c>
      <c r="X144" s="1">
        <f>INT(MID(Table1[[#This Row],[corpus-varsuffix2]], LEN(Table1[[#This Row],[corpus-meanlen]])+2, 999))</f>
        <v>1</v>
      </c>
      <c r="Y144" s="4">
        <f>Table1[[#This Row],[concatDoneActualCount]]/Table1[[#This Row],[execTimeActualSec]]</f>
        <v>24191450.854065612</v>
      </c>
      <c r="Z144" s="4">
        <f>CONVERT(Table1[[#This Row],[execTimeActualSec]]/Table1[[#This Row],[concatDoneActualCount]], "s", "ns")</f>
        <v>41.33691716269842</v>
      </c>
    </row>
    <row r="145" spans="1:26" x14ac:dyDescent="0.25">
      <c r="A145" s="1" t="s">
        <v>93</v>
      </c>
      <c r="B145" s="1" t="str">
        <f>Table1[[#This Row],[test]]&amp;"@"&amp;Table1[[#This Row],[corpus]]</f>
        <v>perfexp-cfa-peq-ll-noshare-fresh@corpus-100-500-1.txt</v>
      </c>
      <c r="C145" s="5" t="s">
        <v>49</v>
      </c>
      <c r="D145" s="5" t="s">
        <v>46</v>
      </c>
      <c r="E145" s="5">
        <v>100</v>
      </c>
      <c r="F145" s="5">
        <v>100</v>
      </c>
      <c r="G145" s="5">
        <v>557.26</v>
      </c>
      <c r="H145" s="19">
        <v>85170000</v>
      </c>
      <c r="I145" s="5">
        <v>10.000207</v>
      </c>
      <c r="J145" s="1" t="str">
        <f>MID(Table1[[#This Row],[test]], LEN("perfexp-")+1, 9999)</f>
        <v>cfa-peq-ll-noshare-fresh</v>
      </c>
      <c r="K145" s="1">
        <f>FIND("-p", Table1[[#This Row],[test-allvar]])+LEN("-")</f>
        <v>5</v>
      </c>
      <c r="L145" s="1" t="str">
        <f>MID(Table1[[#This Row],[test-allvar]], Table1[[#This Row],[operation-idx]], LEN("pta"))</f>
        <v>peq</v>
      </c>
      <c r="M145" s="1" t="str">
        <f>LEFT(Table1[[#This Row],[test-allvar]], Table1[[#This Row],[operation-idx]]-LEN("-")-1) &amp; MID(Table1[[#This Row],[test-allvar]], Table1[[#This Row],[operation-idx]]+LEN(Table1[[#This Row],[operation]]), 9999)</f>
        <v>cfa-ll-noshare-fresh</v>
      </c>
      <c r="N145" s="1" t="str">
        <f>IFERROR( LEFT(Table1[[#This Row],[sut]], FIND("-", Table1[[#This Row],[sut]])-1), Table1[[#This Row],[sut]])</f>
        <v>cfa</v>
      </c>
      <c r="O145" s="1" t="str">
        <f>IF(Table1[[#This Row],[sut-platform]]="cfa", MID(Table1[[#This Row],[sut]], 5, 2), "~na~")</f>
        <v>ll</v>
      </c>
      <c r="P145" s="1" t="str">
        <f>IF(Table1[[#This Row],[sut-platform]]="cfa", MID(Table1[[#This Row],[sut]], 8, 999), Table1[[#This Row],[sut-cfa-level]])</f>
        <v>noshare-fresh</v>
      </c>
      <c r="Q145" s="1" t="str">
        <f>IF(Table1[[#This Row],[sut-platform]]="cfa", LEFT(Table1[[#This Row],[suffix-cfa-sharing-alloc]], FIND("-",Table1[[#This Row],[suffix-cfa-sharing-alloc]])-1), "~na~")</f>
        <v>noshare</v>
      </c>
      <c r="R14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45" s="1" t="str">
        <f>MID(Table1[[#This Row],[corpus]], LEN("corpus-")+1, 999)</f>
        <v>100-500-1.txt</v>
      </c>
      <c r="T145" s="1" t="str">
        <f>LEFT(Table1[[#This Row],[corpus-varsuffix]], FIND(".txt", Table1[[#This Row],[corpus-varsuffix]])-1)</f>
        <v>100-500-1</v>
      </c>
      <c r="U145" s="1">
        <f>INT(LEFT(Table1[[#This Row],[corpus-allvar]], FIND("-", Table1[[#This Row],[corpus-varsuffix]])-1))</f>
        <v>100</v>
      </c>
      <c r="V145" s="1" t="str">
        <f>MID(Table1[[#This Row],[corpus-allvar]], LEN(Table1[[#This Row],[corpus-nstrs]])+2, 999)</f>
        <v>500-1</v>
      </c>
      <c r="W145" s="1">
        <f>INT(LEFT(Table1[[#This Row],[corpus-varsuffix2]], FIND("-", Table1[[#This Row],[corpus-varsuffix2]])-1))</f>
        <v>500</v>
      </c>
      <c r="X145" s="1">
        <f>INT(MID(Table1[[#This Row],[corpus-varsuffix2]], LEN(Table1[[#This Row],[corpus-meanlen]])+2, 999))</f>
        <v>1</v>
      </c>
      <c r="Y145" s="4">
        <f>Table1[[#This Row],[concatDoneActualCount]]/Table1[[#This Row],[execTimeActualSec]]</f>
        <v>8516823.7017493732</v>
      </c>
      <c r="Z145" s="4">
        <f>CONVERT(Table1[[#This Row],[execTimeActualSec]]/Table1[[#This Row],[concatDoneActualCount]], "s", "ns")</f>
        <v>117.41466478807091</v>
      </c>
    </row>
    <row r="146" spans="1:26" x14ac:dyDescent="0.25">
      <c r="A146" s="1" t="s">
        <v>93</v>
      </c>
      <c r="B146" s="1" t="str">
        <f>Table1[[#This Row],[test]]&amp;"@"&amp;Table1[[#This Row],[corpus]]</f>
        <v>perfexp-cfa-pbv-hl-share-na@corpus-100-1-1.txt</v>
      </c>
      <c r="C146" s="5" t="s">
        <v>58</v>
      </c>
      <c r="D146" s="5" t="s">
        <v>25</v>
      </c>
      <c r="E146" s="5" t="s">
        <v>51</v>
      </c>
      <c r="F146" s="5">
        <v>100</v>
      </c>
      <c r="G146" s="5">
        <v>1</v>
      </c>
      <c r="H146" s="19">
        <v>105090000</v>
      </c>
      <c r="I146" s="5">
        <v>10.000019</v>
      </c>
      <c r="J146" s="1" t="str">
        <f>MID(Table1[[#This Row],[test]], LEN("perfexp-")+1, 9999)</f>
        <v>cfa-pbv-hl-share-na</v>
      </c>
      <c r="K146" s="1">
        <f>FIND("-p", Table1[[#This Row],[test-allvar]])+LEN("-")</f>
        <v>5</v>
      </c>
      <c r="L146" s="1" t="str">
        <f>MID(Table1[[#This Row],[test-allvar]], Table1[[#This Row],[operation-idx]], LEN("pta"))</f>
        <v>pbv</v>
      </c>
      <c r="M146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46" s="1" t="str">
        <f>IFERROR( LEFT(Table1[[#This Row],[sut]], FIND("-", Table1[[#This Row],[sut]])-1), Table1[[#This Row],[sut]])</f>
        <v>cfa</v>
      </c>
      <c r="O146" s="1" t="str">
        <f>IF(Table1[[#This Row],[sut-platform]]="cfa", MID(Table1[[#This Row],[sut]], 5, 2), "~na~")</f>
        <v>hl</v>
      </c>
      <c r="P146" s="1" t="str">
        <f>IF(Table1[[#This Row],[sut-platform]]="cfa", MID(Table1[[#This Row],[sut]], 8, 999), Table1[[#This Row],[sut-cfa-level]])</f>
        <v>share-na</v>
      </c>
      <c r="Q146" s="1" t="str">
        <f>IF(Table1[[#This Row],[sut-platform]]="cfa", LEFT(Table1[[#This Row],[suffix-cfa-sharing-alloc]], FIND("-",Table1[[#This Row],[suffix-cfa-sharing-alloc]])-1), "~na~")</f>
        <v>share</v>
      </c>
      <c r="R14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46" s="1" t="str">
        <f>MID(Table1[[#This Row],[corpus]], LEN("corpus-")+1, 999)</f>
        <v>100-1-1.txt</v>
      </c>
      <c r="T146" s="1" t="str">
        <f>LEFT(Table1[[#This Row],[corpus-varsuffix]], FIND(".txt", Table1[[#This Row],[corpus-varsuffix]])-1)</f>
        <v>100-1-1</v>
      </c>
      <c r="U146" s="1">
        <f>INT(LEFT(Table1[[#This Row],[corpus-allvar]], FIND("-", Table1[[#This Row],[corpus-varsuffix]])-1))</f>
        <v>100</v>
      </c>
      <c r="V146" s="1" t="str">
        <f>MID(Table1[[#This Row],[corpus-allvar]], LEN(Table1[[#This Row],[corpus-nstrs]])+2, 999)</f>
        <v>1-1</v>
      </c>
      <c r="W146" s="1">
        <f>INT(LEFT(Table1[[#This Row],[corpus-varsuffix2]], FIND("-", Table1[[#This Row],[corpus-varsuffix2]])-1))</f>
        <v>1</v>
      </c>
      <c r="X146" s="1">
        <f>INT(MID(Table1[[#This Row],[corpus-varsuffix2]], LEN(Table1[[#This Row],[corpus-meanlen]])+2, 999))</f>
        <v>1</v>
      </c>
      <c r="Y146" s="4">
        <f>Table1[[#This Row],[concatDoneActualCount]]/Table1[[#This Row],[execTimeActualSec]]</f>
        <v>10508980.032937938</v>
      </c>
      <c r="Z146" s="4">
        <f>CONVERT(Table1[[#This Row],[execTimeActualSec]]/Table1[[#This Row],[concatDoneActualCount]], "s", "ns")</f>
        <v>95.156713293367588</v>
      </c>
    </row>
    <row r="147" spans="1:26" x14ac:dyDescent="0.25">
      <c r="A147" s="1" t="s">
        <v>93</v>
      </c>
      <c r="B147" s="1" t="str">
        <f>Table1[[#This Row],[test]]&amp;"@"&amp;Table1[[#This Row],[corpus]]</f>
        <v>perfexp-cfa-pbv-hl-share-na@corpus-100-10-1.txt</v>
      </c>
      <c r="C147" s="5" t="s">
        <v>58</v>
      </c>
      <c r="D147" s="5" t="s">
        <v>26</v>
      </c>
      <c r="E147" s="5" t="s">
        <v>51</v>
      </c>
      <c r="F147" s="5">
        <v>100</v>
      </c>
      <c r="G147" s="5">
        <v>9.5</v>
      </c>
      <c r="H147" s="19">
        <v>102990000</v>
      </c>
      <c r="I147" s="5">
        <v>10.000833</v>
      </c>
      <c r="J147" s="1" t="str">
        <f>MID(Table1[[#This Row],[test]], LEN("perfexp-")+1, 9999)</f>
        <v>cfa-pbv-hl-share-na</v>
      </c>
      <c r="K147" s="1">
        <f>FIND("-p", Table1[[#This Row],[test-allvar]])+LEN("-")</f>
        <v>5</v>
      </c>
      <c r="L147" s="1" t="str">
        <f>MID(Table1[[#This Row],[test-allvar]], Table1[[#This Row],[operation-idx]], LEN("pta"))</f>
        <v>pbv</v>
      </c>
      <c r="M147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47" s="1" t="str">
        <f>IFERROR( LEFT(Table1[[#This Row],[sut]], FIND("-", Table1[[#This Row],[sut]])-1), Table1[[#This Row],[sut]])</f>
        <v>cfa</v>
      </c>
      <c r="O147" s="1" t="str">
        <f>IF(Table1[[#This Row],[sut-platform]]="cfa", MID(Table1[[#This Row],[sut]], 5, 2), "~na~")</f>
        <v>hl</v>
      </c>
      <c r="P147" s="1" t="str">
        <f>IF(Table1[[#This Row],[sut-platform]]="cfa", MID(Table1[[#This Row],[sut]], 8, 999), Table1[[#This Row],[sut-cfa-level]])</f>
        <v>share-na</v>
      </c>
      <c r="Q147" s="1" t="str">
        <f>IF(Table1[[#This Row],[sut-platform]]="cfa", LEFT(Table1[[#This Row],[suffix-cfa-sharing-alloc]], FIND("-",Table1[[#This Row],[suffix-cfa-sharing-alloc]])-1), "~na~")</f>
        <v>share</v>
      </c>
      <c r="R14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47" s="1" t="str">
        <f>MID(Table1[[#This Row],[corpus]], LEN("corpus-")+1, 999)</f>
        <v>100-10-1.txt</v>
      </c>
      <c r="T147" s="1" t="str">
        <f>LEFT(Table1[[#This Row],[corpus-varsuffix]], FIND(".txt", Table1[[#This Row],[corpus-varsuffix]])-1)</f>
        <v>100-10-1</v>
      </c>
      <c r="U147" s="1">
        <f>INT(LEFT(Table1[[#This Row],[corpus-allvar]], FIND("-", Table1[[#This Row],[corpus-varsuffix]])-1))</f>
        <v>100</v>
      </c>
      <c r="V147" s="1" t="str">
        <f>MID(Table1[[#This Row],[corpus-allvar]], LEN(Table1[[#This Row],[corpus-nstrs]])+2, 999)</f>
        <v>10-1</v>
      </c>
      <c r="W147" s="1">
        <f>INT(LEFT(Table1[[#This Row],[corpus-varsuffix2]], FIND("-", Table1[[#This Row],[corpus-varsuffix2]])-1))</f>
        <v>10</v>
      </c>
      <c r="X147" s="1">
        <f>INT(MID(Table1[[#This Row],[corpus-varsuffix2]], LEN(Table1[[#This Row],[corpus-meanlen]])+2, 999))</f>
        <v>1</v>
      </c>
      <c r="Y147" s="4">
        <f>Table1[[#This Row],[concatDoneActualCount]]/Table1[[#This Row],[execTimeActualSec]]</f>
        <v>10298142.164757676</v>
      </c>
      <c r="Z147" s="4">
        <f>CONVERT(Table1[[#This Row],[execTimeActualSec]]/Table1[[#This Row],[concatDoneActualCount]], "s", "ns")</f>
        <v>97.104893678997954</v>
      </c>
    </row>
    <row r="148" spans="1:26" x14ac:dyDescent="0.25">
      <c r="A148" s="1" t="s">
        <v>93</v>
      </c>
      <c r="B148" s="1" t="str">
        <f>Table1[[#This Row],[test]]&amp;"@"&amp;Table1[[#This Row],[corpus]]</f>
        <v>perfexp-cfa-pbv-hl-share-na@corpus-100-100-1.txt</v>
      </c>
      <c r="C148" s="5" t="s">
        <v>58</v>
      </c>
      <c r="D148" s="5" t="s">
        <v>43</v>
      </c>
      <c r="E148" s="5" t="s">
        <v>51</v>
      </c>
      <c r="F148" s="5">
        <v>100</v>
      </c>
      <c r="G148" s="5">
        <v>106.37</v>
      </c>
      <c r="H148" s="19">
        <v>103530000</v>
      </c>
      <c r="I148" s="5">
        <v>10.000935999999999</v>
      </c>
      <c r="J148" s="1" t="str">
        <f>MID(Table1[[#This Row],[test]], LEN("perfexp-")+1, 9999)</f>
        <v>cfa-pbv-hl-share-na</v>
      </c>
      <c r="K148" s="1">
        <f>FIND("-p", Table1[[#This Row],[test-allvar]])+LEN("-")</f>
        <v>5</v>
      </c>
      <c r="L148" s="1" t="str">
        <f>MID(Table1[[#This Row],[test-allvar]], Table1[[#This Row],[operation-idx]], LEN("pta"))</f>
        <v>pbv</v>
      </c>
      <c r="M148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48" s="1" t="str">
        <f>IFERROR( LEFT(Table1[[#This Row],[sut]], FIND("-", Table1[[#This Row],[sut]])-1), Table1[[#This Row],[sut]])</f>
        <v>cfa</v>
      </c>
      <c r="O148" s="1" t="str">
        <f>IF(Table1[[#This Row],[sut-platform]]="cfa", MID(Table1[[#This Row],[sut]], 5, 2), "~na~")</f>
        <v>hl</v>
      </c>
      <c r="P148" s="1" t="str">
        <f>IF(Table1[[#This Row],[sut-platform]]="cfa", MID(Table1[[#This Row],[sut]], 8, 999), Table1[[#This Row],[sut-cfa-level]])</f>
        <v>share-na</v>
      </c>
      <c r="Q148" s="1" t="str">
        <f>IF(Table1[[#This Row],[sut-platform]]="cfa", LEFT(Table1[[#This Row],[suffix-cfa-sharing-alloc]], FIND("-",Table1[[#This Row],[suffix-cfa-sharing-alloc]])-1), "~na~")</f>
        <v>share</v>
      </c>
      <c r="R14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48" s="1" t="str">
        <f>MID(Table1[[#This Row],[corpus]], LEN("corpus-")+1, 999)</f>
        <v>100-100-1.txt</v>
      </c>
      <c r="T148" s="1" t="str">
        <f>LEFT(Table1[[#This Row],[corpus-varsuffix]], FIND(".txt", Table1[[#This Row],[corpus-varsuffix]])-1)</f>
        <v>100-100-1</v>
      </c>
      <c r="U148" s="1">
        <f>INT(LEFT(Table1[[#This Row],[corpus-allvar]], FIND("-", Table1[[#This Row],[corpus-varsuffix]])-1))</f>
        <v>100</v>
      </c>
      <c r="V148" s="1" t="str">
        <f>MID(Table1[[#This Row],[corpus-allvar]], LEN(Table1[[#This Row],[corpus-nstrs]])+2, 999)</f>
        <v>100-1</v>
      </c>
      <c r="W148" s="1">
        <f>INT(LEFT(Table1[[#This Row],[corpus-varsuffix2]], FIND("-", Table1[[#This Row],[corpus-varsuffix2]])-1))</f>
        <v>100</v>
      </c>
      <c r="X148" s="1">
        <f>INT(MID(Table1[[#This Row],[corpus-varsuffix2]], LEN(Table1[[#This Row],[corpus-meanlen]])+2, 999))</f>
        <v>1</v>
      </c>
      <c r="Y148" s="4">
        <f>Table1[[#This Row],[concatDoneActualCount]]/Table1[[#This Row],[execTimeActualSec]]</f>
        <v>10352031.049893731</v>
      </c>
      <c r="Z148" s="4">
        <f>CONVERT(Table1[[#This Row],[execTimeActualSec]]/Table1[[#This Row],[concatDoneActualCount]], "s", "ns")</f>
        <v>96.599401139766243</v>
      </c>
    </row>
    <row r="149" spans="1:26" x14ac:dyDescent="0.25">
      <c r="A149" s="1" t="s">
        <v>93</v>
      </c>
      <c r="B149" s="1" t="str">
        <f>Table1[[#This Row],[test]]&amp;"@"&amp;Table1[[#This Row],[corpus]]</f>
        <v>perfexp-cfa-pbv-hl-share-na@corpus-100-2-1.txt</v>
      </c>
      <c r="C149" s="5" t="s">
        <v>58</v>
      </c>
      <c r="D149" s="5" t="s">
        <v>27</v>
      </c>
      <c r="E149" s="5" t="s">
        <v>51</v>
      </c>
      <c r="F149" s="5">
        <v>100</v>
      </c>
      <c r="G149" s="5">
        <v>2.0299999999999998</v>
      </c>
      <c r="H149" s="19">
        <v>103900000</v>
      </c>
      <c r="I149" s="5">
        <v>10.000757999999999</v>
      </c>
      <c r="J149" s="1" t="str">
        <f>MID(Table1[[#This Row],[test]], LEN("perfexp-")+1, 9999)</f>
        <v>cfa-pbv-hl-share-na</v>
      </c>
      <c r="K149" s="1">
        <f>FIND("-p", Table1[[#This Row],[test-allvar]])+LEN("-")</f>
        <v>5</v>
      </c>
      <c r="L149" s="1" t="str">
        <f>MID(Table1[[#This Row],[test-allvar]], Table1[[#This Row],[operation-idx]], LEN("pta"))</f>
        <v>pbv</v>
      </c>
      <c r="M149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49" s="1" t="str">
        <f>IFERROR( LEFT(Table1[[#This Row],[sut]], FIND("-", Table1[[#This Row],[sut]])-1), Table1[[#This Row],[sut]])</f>
        <v>cfa</v>
      </c>
      <c r="O149" s="1" t="str">
        <f>IF(Table1[[#This Row],[sut-platform]]="cfa", MID(Table1[[#This Row],[sut]], 5, 2), "~na~")</f>
        <v>hl</v>
      </c>
      <c r="P149" s="1" t="str">
        <f>IF(Table1[[#This Row],[sut-platform]]="cfa", MID(Table1[[#This Row],[sut]], 8, 999), Table1[[#This Row],[sut-cfa-level]])</f>
        <v>share-na</v>
      </c>
      <c r="Q149" s="1" t="str">
        <f>IF(Table1[[#This Row],[sut-platform]]="cfa", LEFT(Table1[[#This Row],[suffix-cfa-sharing-alloc]], FIND("-",Table1[[#This Row],[suffix-cfa-sharing-alloc]])-1), "~na~")</f>
        <v>share</v>
      </c>
      <c r="R14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49" s="1" t="str">
        <f>MID(Table1[[#This Row],[corpus]], LEN("corpus-")+1, 999)</f>
        <v>100-2-1.txt</v>
      </c>
      <c r="T149" s="1" t="str">
        <f>LEFT(Table1[[#This Row],[corpus-varsuffix]], FIND(".txt", Table1[[#This Row],[corpus-varsuffix]])-1)</f>
        <v>100-2-1</v>
      </c>
      <c r="U149" s="1">
        <f>INT(LEFT(Table1[[#This Row],[corpus-allvar]], FIND("-", Table1[[#This Row],[corpus-varsuffix]])-1))</f>
        <v>100</v>
      </c>
      <c r="V149" s="1" t="str">
        <f>MID(Table1[[#This Row],[corpus-allvar]], LEN(Table1[[#This Row],[corpus-nstrs]])+2, 999)</f>
        <v>2-1</v>
      </c>
      <c r="W149" s="1">
        <f>INT(LEFT(Table1[[#This Row],[corpus-varsuffix2]], FIND("-", Table1[[#This Row],[corpus-varsuffix2]])-1))</f>
        <v>2</v>
      </c>
      <c r="X149" s="1">
        <f>INT(MID(Table1[[#This Row],[corpus-varsuffix2]], LEN(Table1[[#This Row],[corpus-meanlen]])+2, 999))</f>
        <v>1</v>
      </c>
      <c r="Y149" s="4">
        <f>Table1[[#This Row],[concatDoneActualCount]]/Table1[[#This Row],[execTimeActualSec]]</f>
        <v>10389212.497692676</v>
      </c>
      <c r="Z149" s="4">
        <f>CONVERT(Table1[[#This Row],[execTimeActualSec]]/Table1[[#This Row],[concatDoneActualCount]], "s", "ns")</f>
        <v>96.253686236766114</v>
      </c>
    </row>
    <row r="150" spans="1:26" x14ac:dyDescent="0.25">
      <c r="A150" s="1" t="s">
        <v>93</v>
      </c>
      <c r="B150" s="1" t="str">
        <f>Table1[[#This Row],[test]]&amp;"@"&amp;Table1[[#This Row],[corpus]]</f>
        <v>perfexp-cfa-pbv-hl-share-na@corpus-100-20-1.txt</v>
      </c>
      <c r="C150" s="5" t="s">
        <v>58</v>
      </c>
      <c r="D150" s="5" t="s">
        <v>28</v>
      </c>
      <c r="E150" s="5" t="s">
        <v>51</v>
      </c>
      <c r="F150" s="5">
        <v>100</v>
      </c>
      <c r="G150" s="5">
        <v>22.96</v>
      </c>
      <c r="H150" s="19">
        <v>102890000</v>
      </c>
      <c r="I150" s="5">
        <v>10.000439999999999</v>
      </c>
      <c r="J150" s="1" t="str">
        <f>MID(Table1[[#This Row],[test]], LEN("perfexp-")+1, 9999)</f>
        <v>cfa-pbv-hl-share-na</v>
      </c>
      <c r="K150" s="1">
        <f>FIND("-p", Table1[[#This Row],[test-allvar]])+LEN("-")</f>
        <v>5</v>
      </c>
      <c r="L150" s="1" t="str">
        <f>MID(Table1[[#This Row],[test-allvar]], Table1[[#This Row],[operation-idx]], LEN("pta"))</f>
        <v>pbv</v>
      </c>
      <c r="M150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50" s="1" t="str">
        <f>IFERROR( LEFT(Table1[[#This Row],[sut]], FIND("-", Table1[[#This Row],[sut]])-1), Table1[[#This Row],[sut]])</f>
        <v>cfa</v>
      </c>
      <c r="O150" s="1" t="str">
        <f>IF(Table1[[#This Row],[sut-platform]]="cfa", MID(Table1[[#This Row],[sut]], 5, 2), "~na~")</f>
        <v>hl</v>
      </c>
      <c r="P150" s="1" t="str">
        <f>IF(Table1[[#This Row],[sut-platform]]="cfa", MID(Table1[[#This Row],[sut]], 8, 999), Table1[[#This Row],[sut-cfa-level]])</f>
        <v>share-na</v>
      </c>
      <c r="Q150" s="1" t="str">
        <f>IF(Table1[[#This Row],[sut-platform]]="cfa", LEFT(Table1[[#This Row],[suffix-cfa-sharing-alloc]], FIND("-",Table1[[#This Row],[suffix-cfa-sharing-alloc]])-1), "~na~")</f>
        <v>share</v>
      </c>
      <c r="R15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0" s="1" t="str">
        <f>MID(Table1[[#This Row],[corpus]], LEN("corpus-")+1, 999)</f>
        <v>100-20-1.txt</v>
      </c>
      <c r="T150" s="1" t="str">
        <f>LEFT(Table1[[#This Row],[corpus-varsuffix]], FIND(".txt", Table1[[#This Row],[corpus-varsuffix]])-1)</f>
        <v>100-20-1</v>
      </c>
      <c r="U150" s="1">
        <f>INT(LEFT(Table1[[#This Row],[corpus-allvar]], FIND("-", Table1[[#This Row],[corpus-varsuffix]])-1))</f>
        <v>100</v>
      </c>
      <c r="V150" s="1" t="str">
        <f>MID(Table1[[#This Row],[corpus-allvar]], LEN(Table1[[#This Row],[corpus-nstrs]])+2, 999)</f>
        <v>20-1</v>
      </c>
      <c r="W150" s="1">
        <f>INT(LEFT(Table1[[#This Row],[corpus-varsuffix2]], FIND("-", Table1[[#This Row],[corpus-varsuffix2]])-1))</f>
        <v>20</v>
      </c>
      <c r="X150" s="1">
        <f>INT(MID(Table1[[#This Row],[corpus-varsuffix2]], LEN(Table1[[#This Row],[corpus-meanlen]])+2, 999))</f>
        <v>1</v>
      </c>
      <c r="Y150" s="4">
        <f>Table1[[#This Row],[concatDoneActualCount]]/Table1[[#This Row],[execTimeActualSec]]</f>
        <v>10288547.303918628</v>
      </c>
      <c r="Z150" s="4">
        <f>CONVERT(Table1[[#This Row],[execTimeActualSec]]/Table1[[#This Row],[concatDoneActualCount]], "s", "ns")</f>
        <v>97.195451453008062</v>
      </c>
    </row>
    <row r="151" spans="1:26" x14ac:dyDescent="0.25">
      <c r="A151" s="1" t="s">
        <v>93</v>
      </c>
      <c r="B151" s="1" t="str">
        <f>Table1[[#This Row],[test]]&amp;"@"&amp;Table1[[#This Row],[corpus]]</f>
        <v>perfexp-cfa-pbv-hl-share-na@corpus-100-200-1.txt</v>
      </c>
      <c r="C151" s="5" t="s">
        <v>58</v>
      </c>
      <c r="D151" s="5" t="s">
        <v>45</v>
      </c>
      <c r="E151" s="5" t="s">
        <v>51</v>
      </c>
      <c r="F151" s="5">
        <v>100</v>
      </c>
      <c r="G151" s="5">
        <v>177.28</v>
      </c>
      <c r="H151" s="19">
        <v>100890000</v>
      </c>
      <c r="I151" s="5">
        <v>10.001054</v>
      </c>
      <c r="J151" s="1" t="str">
        <f>MID(Table1[[#This Row],[test]], LEN("perfexp-")+1, 9999)</f>
        <v>cfa-pbv-hl-share-na</v>
      </c>
      <c r="K151" s="1">
        <f>FIND("-p", Table1[[#This Row],[test-allvar]])+LEN("-")</f>
        <v>5</v>
      </c>
      <c r="L151" s="1" t="str">
        <f>MID(Table1[[#This Row],[test-allvar]], Table1[[#This Row],[operation-idx]], LEN("pta"))</f>
        <v>pbv</v>
      </c>
      <c r="M151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51" s="1" t="str">
        <f>IFERROR( LEFT(Table1[[#This Row],[sut]], FIND("-", Table1[[#This Row],[sut]])-1), Table1[[#This Row],[sut]])</f>
        <v>cfa</v>
      </c>
      <c r="O151" s="1" t="str">
        <f>IF(Table1[[#This Row],[sut-platform]]="cfa", MID(Table1[[#This Row],[sut]], 5, 2), "~na~")</f>
        <v>hl</v>
      </c>
      <c r="P151" s="1" t="str">
        <f>IF(Table1[[#This Row],[sut-platform]]="cfa", MID(Table1[[#This Row],[sut]], 8, 999), Table1[[#This Row],[sut-cfa-level]])</f>
        <v>share-na</v>
      </c>
      <c r="Q151" s="1" t="str">
        <f>IF(Table1[[#This Row],[sut-platform]]="cfa", LEFT(Table1[[#This Row],[suffix-cfa-sharing-alloc]], FIND("-",Table1[[#This Row],[suffix-cfa-sharing-alloc]])-1), "~na~")</f>
        <v>share</v>
      </c>
      <c r="R15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1" s="1" t="str">
        <f>MID(Table1[[#This Row],[corpus]], LEN("corpus-")+1, 999)</f>
        <v>100-200-1.txt</v>
      </c>
      <c r="T151" s="1" t="str">
        <f>LEFT(Table1[[#This Row],[corpus-varsuffix]], FIND(".txt", Table1[[#This Row],[corpus-varsuffix]])-1)</f>
        <v>100-200-1</v>
      </c>
      <c r="U151" s="1">
        <f>INT(LEFT(Table1[[#This Row],[corpus-allvar]], FIND("-", Table1[[#This Row],[corpus-varsuffix]])-1))</f>
        <v>100</v>
      </c>
      <c r="V151" s="1" t="str">
        <f>MID(Table1[[#This Row],[corpus-allvar]], LEN(Table1[[#This Row],[corpus-nstrs]])+2, 999)</f>
        <v>200-1</v>
      </c>
      <c r="W151" s="1">
        <f>INT(LEFT(Table1[[#This Row],[corpus-varsuffix2]], FIND("-", Table1[[#This Row],[corpus-varsuffix2]])-1))</f>
        <v>200</v>
      </c>
      <c r="X151" s="1">
        <f>INT(MID(Table1[[#This Row],[corpus-varsuffix2]], LEN(Table1[[#This Row],[corpus-meanlen]])+2, 999))</f>
        <v>1</v>
      </c>
      <c r="Y151" s="4">
        <f>Table1[[#This Row],[concatDoneActualCount]]/Table1[[#This Row],[execTimeActualSec]]</f>
        <v>10087936.731468502</v>
      </c>
      <c r="Z151" s="4">
        <f>CONVERT(Table1[[#This Row],[execTimeActualSec]]/Table1[[#This Row],[concatDoneActualCount]], "s", "ns")</f>
        <v>99.128298146496178</v>
      </c>
    </row>
    <row r="152" spans="1:26" x14ac:dyDescent="0.25">
      <c r="A152" s="1" t="s">
        <v>93</v>
      </c>
      <c r="B152" s="1" t="str">
        <f>Table1[[#This Row],[test]]&amp;"@"&amp;Table1[[#This Row],[corpus]]</f>
        <v>perfexp-cfa-pbv-hl-share-na@corpus-100-5-1.txt</v>
      </c>
      <c r="C152" s="5" t="s">
        <v>58</v>
      </c>
      <c r="D152" s="5" t="s">
        <v>29</v>
      </c>
      <c r="E152" s="5" t="s">
        <v>51</v>
      </c>
      <c r="F152" s="5">
        <v>100</v>
      </c>
      <c r="G152" s="5">
        <v>5.27</v>
      </c>
      <c r="H152" s="19">
        <v>104520000</v>
      </c>
      <c r="I152" s="5">
        <v>10.000406</v>
      </c>
      <c r="J152" s="1" t="str">
        <f>MID(Table1[[#This Row],[test]], LEN("perfexp-")+1, 9999)</f>
        <v>cfa-pbv-hl-share-na</v>
      </c>
      <c r="K152" s="1">
        <f>FIND("-p", Table1[[#This Row],[test-allvar]])+LEN("-")</f>
        <v>5</v>
      </c>
      <c r="L152" s="1" t="str">
        <f>MID(Table1[[#This Row],[test-allvar]], Table1[[#This Row],[operation-idx]], LEN("pta"))</f>
        <v>pbv</v>
      </c>
      <c r="M152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52" s="1" t="str">
        <f>IFERROR( LEFT(Table1[[#This Row],[sut]], FIND("-", Table1[[#This Row],[sut]])-1), Table1[[#This Row],[sut]])</f>
        <v>cfa</v>
      </c>
      <c r="O152" s="1" t="str">
        <f>IF(Table1[[#This Row],[sut-platform]]="cfa", MID(Table1[[#This Row],[sut]], 5, 2), "~na~")</f>
        <v>hl</v>
      </c>
      <c r="P152" s="1" t="str">
        <f>IF(Table1[[#This Row],[sut-platform]]="cfa", MID(Table1[[#This Row],[sut]], 8, 999), Table1[[#This Row],[sut-cfa-level]])</f>
        <v>share-na</v>
      </c>
      <c r="Q152" s="1" t="str">
        <f>IF(Table1[[#This Row],[sut-platform]]="cfa", LEFT(Table1[[#This Row],[suffix-cfa-sharing-alloc]], FIND("-",Table1[[#This Row],[suffix-cfa-sharing-alloc]])-1), "~na~")</f>
        <v>share</v>
      </c>
      <c r="R15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2" s="1" t="str">
        <f>MID(Table1[[#This Row],[corpus]], LEN("corpus-")+1, 999)</f>
        <v>100-5-1.txt</v>
      </c>
      <c r="T152" s="1" t="str">
        <f>LEFT(Table1[[#This Row],[corpus-varsuffix]], FIND(".txt", Table1[[#This Row],[corpus-varsuffix]])-1)</f>
        <v>100-5-1</v>
      </c>
      <c r="U152" s="1">
        <f>INT(LEFT(Table1[[#This Row],[corpus-allvar]], FIND("-", Table1[[#This Row],[corpus-varsuffix]])-1))</f>
        <v>100</v>
      </c>
      <c r="V152" s="1" t="str">
        <f>MID(Table1[[#This Row],[corpus-allvar]], LEN(Table1[[#This Row],[corpus-nstrs]])+2, 999)</f>
        <v>5-1</v>
      </c>
      <c r="W152" s="1">
        <f>INT(LEFT(Table1[[#This Row],[corpus-varsuffix2]], FIND("-", Table1[[#This Row],[corpus-varsuffix2]])-1))</f>
        <v>5</v>
      </c>
      <c r="X152" s="1">
        <f>INT(MID(Table1[[#This Row],[corpus-varsuffix2]], LEN(Table1[[#This Row],[corpus-meanlen]])+2, 999))</f>
        <v>1</v>
      </c>
      <c r="Y152" s="4">
        <f>Table1[[#This Row],[concatDoneActualCount]]/Table1[[#This Row],[execTimeActualSec]]</f>
        <v>10451575.666027959</v>
      </c>
      <c r="Z152" s="4">
        <f>CONVERT(Table1[[#This Row],[execTimeActualSec]]/Table1[[#This Row],[concatDoneActualCount]], "s", "ns")</f>
        <v>95.679353233830852</v>
      </c>
    </row>
    <row r="153" spans="1:26" x14ac:dyDescent="0.25">
      <c r="A153" s="1" t="s">
        <v>93</v>
      </c>
      <c r="B153" s="1" t="str">
        <f>Table1[[#This Row],[test]]&amp;"@"&amp;Table1[[#This Row],[corpus]]</f>
        <v>perfexp-cfa-pbv-hl-share-na@corpus-100-50-1.txt</v>
      </c>
      <c r="C153" s="5" t="s">
        <v>58</v>
      </c>
      <c r="D153" s="5" t="s">
        <v>44</v>
      </c>
      <c r="E153" s="5" t="s">
        <v>51</v>
      </c>
      <c r="F153" s="5">
        <v>100</v>
      </c>
      <c r="G153" s="5">
        <v>43.32</v>
      </c>
      <c r="H153" s="19">
        <v>103440000</v>
      </c>
      <c r="I153" s="5">
        <v>10.000669</v>
      </c>
      <c r="J153" s="1" t="str">
        <f>MID(Table1[[#This Row],[test]], LEN("perfexp-")+1, 9999)</f>
        <v>cfa-pbv-hl-share-na</v>
      </c>
      <c r="K153" s="1">
        <f>FIND("-p", Table1[[#This Row],[test-allvar]])+LEN("-")</f>
        <v>5</v>
      </c>
      <c r="L153" s="1" t="str">
        <f>MID(Table1[[#This Row],[test-allvar]], Table1[[#This Row],[operation-idx]], LEN("pta"))</f>
        <v>pbv</v>
      </c>
      <c r="M153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53" s="1" t="str">
        <f>IFERROR( LEFT(Table1[[#This Row],[sut]], FIND("-", Table1[[#This Row],[sut]])-1), Table1[[#This Row],[sut]])</f>
        <v>cfa</v>
      </c>
      <c r="O153" s="1" t="str">
        <f>IF(Table1[[#This Row],[sut-platform]]="cfa", MID(Table1[[#This Row],[sut]], 5, 2), "~na~")</f>
        <v>hl</v>
      </c>
      <c r="P153" s="1" t="str">
        <f>IF(Table1[[#This Row],[sut-platform]]="cfa", MID(Table1[[#This Row],[sut]], 8, 999), Table1[[#This Row],[sut-cfa-level]])</f>
        <v>share-na</v>
      </c>
      <c r="Q153" s="1" t="str">
        <f>IF(Table1[[#This Row],[sut-platform]]="cfa", LEFT(Table1[[#This Row],[suffix-cfa-sharing-alloc]], FIND("-",Table1[[#This Row],[suffix-cfa-sharing-alloc]])-1), "~na~")</f>
        <v>share</v>
      </c>
      <c r="R15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3" s="1" t="str">
        <f>MID(Table1[[#This Row],[corpus]], LEN("corpus-")+1, 999)</f>
        <v>100-50-1.txt</v>
      </c>
      <c r="T153" s="1" t="str">
        <f>LEFT(Table1[[#This Row],[corpus-varsuffix]], FIND(".txt", Table1[[#This Row],[corpus-varsuffix]])-1)</f>
        <v>100-50-1</v>
      </c>
      <c r="U153" s="1">
        <f>INT(LEFT(Table1[[#This Row],[corpus-allvar]], FIND("-", Table1[[#This Row],[corpus-varsuffix]])-1))</f>
        <v>100</v>
      </c>
      <c r="V153" s="1" t="str">
        <f>MID(Table1[[#This Row],[corpus-allvar]], LEN(Table1[[#This Row],[corpus-nstrs]])+2, 999)</f>
        <v>50-1</v>
      </c>
      <c r="W153" s="1">
        <f>INT(LEFT(Table1[[#This Row],[corpus-varsuffix2]], FIND("-", Table1[[#This Row],[corpus-varsuffix2]])-1))</f>
        <v>50</v>
      </c>
      <c r="X153" s="1">
        <f>INT(MID(Table1[[#This Row],[corpus-varsuffix2]], LEN(Table1[[#This Row],[corpus-meanlen]])+2, 999))</f>
        <v>1</v>
      </c>
      <c r="Y153" s="4">
        <f>Table1[[#This Row],[concatDoneActualCount]]/Table1[[#This Row],[execTimeActualSec]]</f>
        <v>10343308.032692613</v>
      </c>
      <c r="Z153" s="4">
        <f>CONVERT(Table1[[#This Row],[execTimeActualSec]]/Table1[[#This Row],[concatDoneActualCount]], "s", "ns")</f>
        <v>96.680868136117567</v>
      </c>
    </row>
    <row r="154" spans="1:26" x14ac:dyDescent="0.25">
      <c r="A154" s="1" t="s">
        <v>93</v>
      </c>
      <c r="B154" s="1" t="str">
        <f>Table1[[#This Row],[test]]&amp;"@"&amp;Table1[[#This Row],[corpus]]</f>
        <v>perfexp-cfa-pbv-hl-share-na@corpus-100-500-1.txt</v>
      </c>
      <c r="C154" s="5" t="s">
        <v>58</v>
      </c>
      <c r="D154" s="5" t="s">
        <v>46</v>
      </c>
      <c r="E154" s="5" t="s">
        <v>51</v>
      </c>
      <c r="F154" s="5">
        <v>100</v>
      </c>
      <c r="G154" s="5">
        <v>557.26</v>
      </c>
      <c r="H154" s="19">
        <v>108150000</v>
      </c>
      <c r="I154" s="5">
        <v>10.000724999999999</v>
      </c>
      <c r="J154" s="1" t="str">
        <f>MID(Table1[[#This Row],[test]], LEN("perfexp-")+1, 9999)</f>
        <v>cfa-pbv-hl-share-na</v>
      </c>
      <c r="K154" s="1">
        <f>FIND("-p", Table1[[#This Row],[test-allvar]])+LEN("-")</f>
        <v>5</v>
      </c>
      <c r="L154" s="1" t="str">
        <f>MID(Table1[[#This Row],[test-allvar]], Table1[[#This Row],[operation-idx]], LEN("pta"))</f>
        <v>pbv</v>
      </c>
      <c r="M154" s="1" t="str">
        <f>LEFT(Table1[[#This Row],[test-allvar]], Table1[[#This Row],[operation-idx]]-LEN("-")-1) &amp; MID(Table1[[#This Row],[test-allvar]], Table1[[#This Row],[operation-idx]]+LEN(Table1[[#This Row],[operation]]), 9999)</f>
        <v>cfa-hl-share-na</v>
      </c>
      <c r="N154" s="1" t="str">
        <f>IFERROR( LEFT(Table1[[#This Row],[sut]], FIND("-", Table1[[#This Row],[sut]])-1), Table1[[#This Row],[sut]])</f>
        <v>cfa</v>
      </c>
      <c r="O154" s="1" t="str">
        <f>IF(Table1[[#This Row],[sut-platform]]="cfa", MID(Table1[[#This Row],[sut]], 5, 2), "~na~")</f>
        <v>hl</v>
      </c>
      <c r="P154" s="1" t="str">
        <f>IF(Table1[[#This Row],[sut-platform]]="cfa", MID(Table1[[#This Row],[sut]], 8, 999), Table1[[#This Row],[sut-cfa-level]])</f>
        <v>share-na</v>
      </c>
      <c r="Q154" s="1" t="str">
        <f>IF(Table1[[#This Row],[sut-platform]]="cfa", LEFT(Table1[[#This Row],[suffix-cfa-sharing-alloc]], FIND("-",Table1[[#This Row],[suffix-cfa-sharing-alloc]])-1), "~na~")</f>
        <v>share</v>
      </c>
      <c r="R15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4" s="1" t="str">
        <f>MID(Table1[[#This Row],[corpus]], LEN("corpus-")+1, 999)</f>
        <v>100-500-1.txt</v>
      </c>
      <c r="T154" s="1" t="str">
        <f>LEFT(Table1[[#This Row],[corpus-varsuffix]], FIND(".txt", Table1[[#This Row],[corpus-varsuffix]])-1)</f>
        <v>100-500-1</v>
      </c>
      <c r="U154" s="1">
        <f>INT(LEFT(Table1[[#This Row],[corpus-allvar]], FIND("-", Table1[[#This Row],[corpus-varsuffix]])-1))</f>
        <v>100</v>
      </c>
      <c r="V154" s="1" t="str">
        <f>MID(Table1[[#This Row],[corpus-allvar]], LEN(Table1[[#This Row],[corpus-nstrs]])+2, 999)</f>
        <v>500-1</v>
      </c>
      <c r="W154" s="1">
        <f>INT(LEFT(Table1[[#This Row],[corpus-varsuffix2]], FIND("-", Table1[[#This Row],[corpus-varsuffix2]])-1))</f>
        <v>500</v>
      </c>
      <c r="X154" s="1">
        <f>INT(MID(Table1[[#This Row],[corpus-varsuffix2]], LEN(Table1[[#This Row],[corpus-meanlen]])+2, 999))</f>
        <v>1</v>
      </c>
      <c r="Y154" s="4">
        <f>Table1[[#This Row],[concatDoneActualCount]]/Table1[[#This Row],[execTimeActualSec]]</f>
        <v>10814215.969342224</v>
      </c>
      <c r="Z154" s="4">
        <f>CONVERT(Table1[[#This Row],[execTimeActualSec]]/Table1[[#This Row],[concatDoneActualCount]], "s", "ns")</f>
        <v>92.470873786407765</v>
      </c>
    </row>
    <row r="155" spans="1:26" x14ac:dyDescent="0.25">
      <c r="A155" s="1" t="s">
        <v>93</v>
      </c>
      <c r="B155" s="1" t="str">
        <f>Table1[[#This Row],[test]]&amp;"@"&amp;Table1[[#This Row],[corpus]]</f>
        <v>perfexp-cfa-pbv-hl-noshare-na@corpus-100-1-1.txt</v>
      </c>
      <c r="C155" s="5" t="s">
        <v>59</v>
      </c>
      <c r="D155" s="5" t="s">
        <v>25</v>
      </c>
      <c r="E155" s="5" t="s">
        <v>51</v>
      </c>
      <c r="F155" s="5">
        <v>100</v>
      </c>
      <c r="G155" s="5">
        <v>1</v>
      </c>
      <c r="H155" s="19">
        <v>37770000</v>
      </c>
      <c r="I155" s="5">
        <v>10.001796000000001</v>
      </c>
      <c r="J155" s="1" t="str">
        <f>MID(Table1[[#This Row],[test]], LEN("perfexp-")+1, 9999)</f>
        <v>cfa-pbv-hl-noshare-na</v>
      </c>
      <c r="K155" s="1">
        <f>FIND("-p", Table1[[#This Row],[test-allvar]])+LEN("-")</f>
        <v>5</v>
      </c>
      <c r="L155" s="1" t="str">
        <f>MID(Table1[[#This Row],[test-allvar]], Table1[[#This Row],[operation-idx]], LEN("pta"))</f>
        <v>pbv</v>
      </c>
      <c r="M155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55" s="1" t="str">
        <f>IFERROR( LEFT(Table1[[#This Row],[sut]], FIND("-", Table1[[#This Row],[sut]])-1), Table1[[#This Row],[sut]])</f>
        <v>cfa</v>
      </c>
      <c r="O155" s="1" t="str">
        <f>IF(Table1[[#This Row],[sut-platform]]="cfa", MID(Table1[[#This Row],[sut]], 5, 2), "~na~")</f>
        <v>hl</v>
      </c>
      <c r="P155" s="1" t="str">
        <f>IF(Table1[[#This Row],[sut-platform]]="cfa", MID(Table1[[#This Row],[sut]], 8, 999), Table1[[#This Row],[sut-cfa-level]])</f>
        <v>noshare-na</v>
      </c>
      <c r="Q155" s="1" t="str">
        <f>IF(Table1[[#This Row],[sut-platform]]="cfa", LEFT(Table1[[#This Row],[suffix-cfa-sharing-alloc]], FIND("-",Table1[[#This Row],[suffix-cfa-sharing-alloc]])-1), "~na~")</f>
        <v>noshare</v>
      </c>
      <c r="R15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5" s="1" t="str">
        <f>MID(Table1[[#This Row],[corpus]], LEN("corpus-")+1, 999)</f>
        <v>100-1-1.txt</v>
      </c>
      <c r="T155" s="1" t="str">
        <f>LEFT(Table1[[#This Row],[corpus-varsuffix]], FIND(".txt", Table1[[#This Row],[corpus-varsuffix]])-1)</f>
        <v>100-1-1</v>
      </c>
      <c r="U155" s="1">
        <f>INT(LEFT(Table1[[#This Row],[corpus-allvar]], FIND("-", Table1[[#This Row],[corpus-varsuffix]])-1))</f>
        <v>100</v>
      </c>
      <c r="V155" s="1" t="str">
        <f>MID(Table1[[#This Row],[corpus-allvar]], LEN(Table1[[#This Row],[corpus-nstrs]])+2, 999)</f>
        <v>1-1</v>
      </c>
      <c r="W155" s="1">
        <f>INT(LEFT(Table1[[#This Row],[corpus-varsuffix2]], FIND("-", Table1[[#This Row],[corpus-varsuffix2]])-1))</f>
        <v>1</v>
      </c>
      <c r="X155" s="1">
        <f>INT(MID(Table1[[#This Row],[corpus-varsuffix2]], LEN(Table1[[#This Row],[corpus-meanlen]])+2, 999))</f>
        <v>1</v>
      </c>
      <c r="Y155" s="4">
        <f>Table1[[#This Row],[concatDoneActualCount]]/Table1[[#This Row],[execTimeActualSec]]</f>
        <v>3776321.772609639</v>
      </c>
      <c r="Z155" s="4">
        <f>CONVERT(Table1[[#This Row],[execTimeActualSec]]/Table1[[#This Row],[concatDoneActualCount]], "s", "ns")</f>
        <v>264.80794281175542</v>
      </c>
    </row>
    <row r="156" spans="1:26" x14ac:dyDescent="0.25">
      <c r="A156" s="1" t="s">
        <v>93</v>
      </c>
      <c r="B156" s="1" t="str">
        <f>Table1[[#This Row],[test]]&amp;"@"&amp;Table1[[#This Row],[corpus]]</f>
        <v>perfexp-cfa-pbv-hl-noshare-na@corpus-100-10-1.txt</v>
      </c>
      <c r="C156" s="5" t="s">
        <v>59</v>
      </c>
      <c r="D156" s="5" t="s">
        <v>26</v>
      </c>
      <c r="E156" s="5" t="s">
        <v>51</v>
      </c>
      <c r="F156" s="5">
        <v>100</v>
      </c>
      <c r="G156" s="5">
        <v>9.5</v>
      </c>
      <c r="H156" s="19">
        <v>38620000</v>
      </c>
      <c r="I156" s="5">
        <v>10.001125</v>
      </c>
      <c r="J156" s="1" t="str">
        <f>MID(Table1[[#This Row],[test]], LEN("perfexp-")+1, 9999)</f>
        <v>cfa-pbv-hl-noshare-na</v>
      </c>
      <c r="K156" s="1">
        <f>FIND("-p", Table1[[#This Row],[test-allvar]])+LEN("-")</f>
        <v>5</v>
      </c>
      <c r="L156" s="1" t="str">
        <f>MID(Table1[[#This Row],[test-allvar]], Table1[[#This Row],[operation-idx]], LEN("pta"))</f>
        <v>pbv</v>
      </c>
      <c r="M156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56" s="1" t="str">
        <f>IFERROR( LEFT(Table1[[#This Row],[sut]], FIND("-", Table1[[#This Row],[sut]])-1), Table1[[#This Row],[sut]])</f>
        <v>cfa</v>
      </c>
      <c r="O156" s="1" t="str">
        <f>IF(Table1[[#This Row],[sut-platform]]="cfa", MID(Table1[[#This Row],[sut]], 5, 2), "~na~")</f>
        <v>hl</v>
      </c>
      <c r="P156" s="1" t="str">
        <f>IF(Table1[[#This Row],[sut-platform]]="cfa", MID(Table1[[#This Row],[sut]], 8, 999), Table1[[#This Row],[sut-cfa-level]])</f>
        <v>noshare-na</v>
      </c>
      <c r="Q156" s="1" t="str">
        <f>IF(Table1[[#This Row],[sut-platform]]="cfa", LEFT(Table1[[#This Row],[suffix-cfa-sharing-alloc]], FIND("-",Table1[[#This Row],[suffix-cfa-sharing-alloc]])-1), "~na~")</f>
        <v>noshare</v>
      </c>
      <c r="R15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6" s="1" t="str">
        <f>MID(Table1[[#This Row],[corpus]], LEN("corpus-")+1, 999)</f>
        <v>100-10-1.txt</v>
      </c>
      <c r="T156" s="1" t="str">
        <f>LEFT(Table1[[#This Row],[corpus-varsuffix]], FIND(".txt", Table1[[#This Row],[corpus-varsuffix]])-1)</f>
        <v>100-10-1</v>
      </c>
      <c r="U156" s="1">
        <f>INT(LEFT(Table1[[#This Row],[corpus-allvar]], FIND("-", Table1[[#This Row],[corpus-varsuffix]])-1))</f>
        <v>100</v>
      </c>
      <c r="V156" s="1" t="str">
        <f>MID(Table1[[#This Row],[corpus-allvar]], LEN(Table1[[#This Row],[corpus-nstrs]])+2, 999)</f>
        <v>10-1</v>
      </c>
      <c r="W156" s="1">
        <f>INT(LEFT(Table1[[#This Row],[corpus-varsuffix2]], FIND("-", Table1[[#This Row],[corpus-varsuffix2]])-1))</f>
        <v>10</v>
      </c>
      <c r="X156" s="1">
        <f>INT(MID(Table1[[#This Row],[corpus-varsuffix2]], LEN(Table1[[#This Row],[corpus-meanlen]])+2, 999))</f>
        <v>1</v>
      </c>
      <c r="Y156" s="4">
        <f>Table1[[#This Row],[concatDoneActualCount]]/Table1[[#This Row],[execTimeActualSec]]</f>
        <v>3861565.5738729392</v>
      </c>
      <c r="Z156" s="4">
        <f>CONVERT(Table1[[#This Row],[execTimeActualSec]]/Table1[[#This Row],[concatDoneActualCount]], "s", "ns")</f>
        <v>258.96232522009319</v>
      </c>
    </row>
    <row r="157" spans="1:26" x14ac:dyDescent="0.25">
      <c r="A157" s="1" t="s">
        <v>93</v>
      </c>
      <c r="B157" s="1" t="str">
        <f>Table1[[#This Row],[test]]&amp;"@"&amp;Table1[[#This Row],[corpus]]</f>
        <v>perfexp-cfa-pbv-hl-noshare-na@corpus-100-100-1.txt</v>
      </c>
      <c r="C157" s="5" t="s">
        <v>59</v>
      </c>
      <c r="D157" s="5" t="s">
        <v>43</v>
      </c>
      <c r="E157" s="5" t="s">
        <v>51</v>
      </c>
      <c r="F157" s="5">
        <v>100</v>
      </c>
      <c r="G157" s="5">
        <v>106.37</v>
      </c>
      <c r="H157" s="19">
        <v>35950000</v>
      </c>
      <c r="I157" s="5">
        <v>10.000424000000001</v>
      </c>
      <c r="J157" s="1" t="str">
        <f>MID(Table1[[#This Row],[test]], LEN("perfexp-")+1, 9999)</f>
        <v>cfa-pbv-hl-noshare-na</v>
      </c>
      <c r="K157" s="1">
        <f>FIND("-p", Table1[[#This Row],[test-allvar]])+LEN("-")</f>
        <v>5</v>
      </c>
      <c r="L157" s="1" t="str">
        <f>MID(Table1[[#This Row],[test-allvar]], Table1[[#This Row],[operation-idx]], LEN("pta"))</f>
        <v>pbv</v>
      </c>
      <c r="M157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57" s="1" t="str">
        <f>IFERROR( LEFT(Table1[[#This Row],[sut]], FIND("-", Table1[[#This Row],[sut]])-1), Table1[[#This Row],[sut]])</f>
        <v>cfa</v>
      </c>
      <c r="O157" s="1" t="str">
        <f>IF(Table1[[#This Row],[sut-platform]]="cfa", MID(Table1[[#This Row],[sut]], 5, 2), "~na~")</f>
        <v>hl</v>
      </c>
      <c r="P157" s="1" t="str">
        <f>IF(Table1[[#This Row],[sut-platform]]="cfa", MID(Table1[[#This Row],[sut]], 8, 999), Table1[[#This Row],[sut-cfa-level]])</f>
        <v>noshare-na</v>
      </c>
      <c r="Q157" s="1" t="str">
        <f>IF(Table1[[#This Row],[sut-platform]]="cfa", LEFT(Table1[[#This Row],[suffix-cfa-sharing-alloc]], FIND("-",Table1[[#This Row],[suffix-cfa-sharing-alloc]])-1), "~na~")</f>
        <v>noshare</v>
      </c>
      <c r="R15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7" s="1" t="str">
        <f>MID(Table1[[#This Row],[corpus]], LEN("corpus-")+1, 999)</f>
        <v>100-100-1.txt</v>
      </c>
      <c r="T157" s="1" t="str">
        <f>LEFT(Table1[[#This Row],[corpus-varsuffix]], FIND(".txt", Table1[[#This Row],[corpus-varsuffix]])-1)</f>
        <v>100-100-1</v>
      </c>
      <c r="U157" s="1">
        <f>INT(LEFT(Table1[[#This Row],[corpus-allvar]], FIND("-", Table1[[#This Row],[corpus-varsuffix]])-1))</f>
        <v>100</v>
      </c>
      <c r="V157" s="1" t="str">
        <f>MID(Table1[[#This Row],[corpus-allvar]], LEN(Table1[[#This Row],[corpus-nstrs]])+2, 999)</f>
        <v>100-1</v>
      </c>
      <c r="W157" s="1">
        <f>INT(LEFT(Table1[[#This Row],[corpus-varsuffix2]], FIND("-", Table1[[#This Row],[corpus-varsuffix2]])-1))</f>
        <v>100</v>
      </c>
      <c r="X157" s="1">
        <f>INT(MID(Table1[[#This Row],[corpus-varsuffix2]], LEN(Table1[[#This Row],[corpus-meanlen]])+2, 999))</f>
        <v>1</v>
      </c>
      <c r="Y157" s="4">
        <f>Table1[[#This Row],[concatDoneActualCount]]/Table1[[#This Row],[execTimeActualSec]]</f>
        <v>3594847.5784626729</v>
      </c>
      <c r="Z157" s="4">
        <f>CONVERT(Table1[[#This Row],[execTimeActualSec]]/Table1[[#This Row],[concatDoneActualCount]], "s", "ns")</f>
        <v>278.17591098748261</v>
      </c>
    </row>
    <row r="158" spans="1:26" x14ac:dyDescent="0.25">
      <c r="A158" s="1" t="s">
        <v>93</v>
      </c>
      <c r="B158" s="1" t="str">
        <f>Table1[[#This Row],[test]]&amp;"@"&amp;Table1[[#This Row],[corpus]]</f>
        <v>perfexp-cfa-pbv-hl-noshare-na@corpus-100-2-1.txt</v>
      </c>
      <c r="C158" s="5" t="s">
        <v>59</v>
      </c>
      <c r="D158" s="5" t="s">
        <v>27</v>
      </c>
      <c r="E158" s="5" t="s">
        <v>51</v>
      </c>
      <c r="F158" s="5">
        <v>100</v>
      </c>
      <c r="G158" s="5">
        <v>2.0299999999999998</v>
      </c>
      <c r="H158" s="19">
        <v>37730000</v>
      </c>
      <c r="I158" s="5">
        <v>10.000005</v>
      </c>
      <c r="J158" s="1" t="str">
        <f>MID(Table1[[#This Row],[test]], LEN("perfexp-")+1, 9999)</f>
        <v>cfa-pbv-hl-noshare-na</v>
      </c>
      <c r="K158" s="1">
        <f>FIND("-p", Table1[[#This Row],[test-allvar]])+LEN("-")</f>
        <v>5</v>
      </c>
      <c r="L158" s="1" t="str">
        <f>MID(Table1[[#This Row],[test-allvar]], Table1[[#This Row],[operation-idx]], LEN("pta"))</f>
        <v>pbv</v>
      </c>
      <c r="M158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58" s="1" t="str">
        <f>IFERROR( LEFT(Table1[[#This Row],[sut]], FIND("-", Table1[[#This Row],[sut]])-1), Table1[[#This Row],[sut]])</f>
        <v>cfa</v>
      </c>
      <c r="O158" s="1" t="str">
        <f>IF(Table1[[#This Row],[sut-platform]]="cfa", MID(Table1[[#This Row],[sut]], 5, 2), "~na~")</f>
        <v>hl</v>
      </c>
      <c r="P158" s="1" t="str">
        <f>IF(Table1[[#This Row],[sut-platform]]="cfa", MID(Table1[[#This Row],[sut]], 8, 999), Table1[[#This Row],[sut-cfa-level]])</f>
        <v>noshare-na</v>
      </c>
      <c r="Q158" s="1" t="str">
        <f>IF(Table1[[#This Row],[sut-platform]]="cfa", LEFT(Table1[[#This Row],[suffix-cfa-sharing-alloc]], FIND("-",Table1[[#This Row],[suffix-cfa-sharing-alloc]])-1), "~na~")</f>
        <v>noshare</v>
      </c>
      <c r="R15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8" s="1" t="str">
        <f>MID(Table1[[#This Row],[corpus]], LEN("corpus-")+1, 999)</f>
        <v>100-2-1.txt</v>
      </c>
      <c r="T158" s="1" t="str">
        <f>LEFT(Table1[[#This Row],[corpus-varsuffix]], FIND(".txt", Table1[[#This Row],[corpus-varsuffix]])-1)</f>
        <v>100-2-1</v>
      </c>
      <c r="U158" s="1">
        <f>INT(LEFT(Table1[[#This Row],[corpus-allvar]], FIND("-", Table1[[#This Row],[corpus-varsuffix]])-1))</f>
        <v>100</v>
      </c>
      <c r="V158" s="1" t="str">
        <f>MID(Table1[[#This Row],[corpus-allvar]], LEN(Table1[[#This Row],[corpus-nstrs]])+2, 999)</f>
        <v>2-1</v>
      </c>
      <c r="W158" s="1">
        <f>INT(LEFT(Table1[[#This Row],[corpus-varsuffix2]], FIND("-", Table1[[#This Row],[corpus-varsuffix2]])-1))</f>
        <v>2</v>
      </c>
      <c r="X158" s="1">
        <f>INT(MID(Table1[[#This Row],[corpus-varsuffix2]], LEN(Table1[[#This Row],[corpus-meanlen]])+2, 999))</f>
        <v>1</v>
      </c>
      <c r="Y158" s="4">
        <f>Table1[[#This Row],[concatDoneActualCount]]/Table1[[#This Row],[execTimeActualSec]]</f>
        <v>3772998.1135009434</v>
      </c>
      <c r="Z158" s="4">
        <f>CONVERT(Table1[[#This Row],[execTimeActualSec]]/Table1[[#This Row],[concatDoneActualCount]], "s", "ns")</f>
        <v>265.04121388815264</v>
      </c>
    </row>
    <row r="159" spans="1:26" x14ac:dyDescent="0.25">
      <c r="A159" s="1" t="s">
        <v>93</v>
      </c>
      <c r="B159" s="1" t="str">
        <f>Table1[[#This Row],[test]]&amp;"@"&amp;Table1[[#This Row],[corpus]]</f>
        <v>perfexp-cfa-pbv-hl-noshare-na@corpus-100-20-1.txt</v>
      </c>
      <c r="C159" s="5" t="s">
        <v>59</v>
      </c>
      <c r="D159" s="5" t="s">
        <v>28</v>
      </c>
      <c r="E159" s="5" t="s">
        <v>51</v>
      </c>
      <c r="F159" s="5">
        <v>100</v>
      </c>
      <c r="G159" s="5">
        <v>22.96</v>
      </c>
      <c r="H159" s="19">
        <v>38200000</v>
      </c>
      <c r="I159" s="5">
        <v>10.002447999999999</v>
      </c>
      <c r="J159" s="1" t="str">
        <f>MID(Table1[[#This Row],[test]], LEN("perfexp-")+1, 9999)</f>
        <v>cfa-pbv-hl-noshare-na</v>
      </c>
      <c r="K159" s="1">
        <f>FIND("-p", Table1[[#This Row],[test-allvar]])+LEN("-")</f>
        <v>5</v>
      </c>
      <c r="L159" s="1" t="str">
        <f>MID(Table1[[#This Row],[test-allvar]], Table1[[#This Row],[operation-idx]], LEN("pta"))</f>
        <v>pbv</v>
      </c>
      <c r="M159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59" s="1" t="str">
        <f>IFERROR( LEFT(Table1[[#This Row],[sut]], FIND("-", Table1[[#This Row],[sut]])-1), Table1[[#This Row],[sut]])</f>
        <v>cfa</v>
      </c>
      <c r="O159" s="1" t="str">
        <f>IF(Table1[[#This Row],[sut-platform]]="cfa", MID(Table1[[#This Row],[sut]], 5, 2), "~na~")</f>
        <v>hl</v>
      </c>
      <c r="P159" s="1" t="str">
        <f>IF(Table1[[#This Row],[sut-platform]]="cfa", MID(Table1[[#This Row],[sut]], 8, 999), Table1[[#This Row],[sut-cfa-level]])</f>
        <v>noshare-na</v>
      </c>
      <c r="Q159" s="1" t="str">
        <f>IF(Table1[[#This Row],[sut-platform]]="cfa", LEFT(Table1[[#This Row],[suffix-cfa-sharing-alloc]], FIND("-",Table1[[#This Row],[suffix-cfa-sharing-alloc]])-1), "~na~")</f>
        <v>noshare</v>
      </c>
      <c r="R15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59" s="1" t="str">
        <f>MID(Table1[[#This Row],[corpus]], LEN("corpus-")+1, 999)</f>
        <v>100-20-1.txt</v>
      </c>
      <c r="T159" s="1" t="str">
        <f>LEFT(Table1[[#This Row],[corpus-varsuffix]], FIND(".txt", Table1[[#This Row],[corpus-varsuffix]])-1)</f>
        <v>100-20-1</v>
      </c>
      <c r="U159" s="1">
        <f>INT(LEFT(Table1[[#This Row],[corpus-allvar]], FIND("-", Table1[[#This Row],[corpus-varsuffix]])-1))</f>
        <v>100</v>
      </c>
      <c r="V159" s="1" t="str">
        <f>MID(Table1[[#This Row],[corpus-allvar]], LEN(Table1[[#This Row],[corpus-nstrs]])+2, 999)</f>
        <v>20-1</v>
      </c>
      <c r="W159" s="1">
        <f>INT(LEFT(Table1[[#This Row],[corpus-varsuffix2]], FIND("-", Table1[[#This Row],[corpus-varsuffix2]])-1))</f>
        <v>20</v>
      </c>
      <c r="X159" s="1">
        <f>INT(MID(Table1[[#This Row],[corpus-varsuffix2]], LEN(Table1[[#This Row],[corpus-meanlen]])+2, 999))</f>
        <v>1</v>
      </c>
      <c r="Y159" s="4">
        <f>Table1[[#This Row],[concatDoneActualCount]]/Table1[[#This Row],[execTimeActualSec]]</f>
        <v>3819065.0928652668</v>
      </c>
      <c r="Z159" s="4">
        <f>CONVERT(Table1[[#This Row],[execTimeActualSec]]/Table1[[#This Row],[concatDoneActualCount]], "s", "ns")</f>
        <v>261.84418848167536</v>
      </c>
    </row>
    <row r="160" spans="1:26" x14ac:dyDescent="0.25">
      <c r="A160" s="1" t="s">
        <v>93</v>
      </c>
      <c r="B160" s="1" t="str">
        <f>Table1[[#This Row],[test]]&amp;"@"&amp;Table1[[#This Row],[corpus]]</f>
        <v>perfexp-cfa-pbv-hl-noshare-na@corpus-100-200-1.txt</v>
      </c>
      <c r="C160" s="5" t="s">
        <v>59</v>
      </c>
      <c r="D160" s="5" t="s">
        <v>45</v>
      </c>
      <c r="E160" s="5" t="s">
        <v>51</v>
      </c>
      <c r="F160" s="5">
        <v>100</v>
      </c>
      <c r="G160" s="5">
        <v>177.28</v>
      </c>
      <c r="H160" s="19">
        <v>36840000</v>
      </c>
      <c r="I160" s="5">
        <v>10.000258000000001</v>
      </c>
      <c r="J160" s="1" t="str">
        <f>MID(Table1[[#This Row],[test]], LEN("perfexp-")+1, 9999)</f>
        <v>cfa-pbv-hl-noshare-na</v>
      </c>
      <c r="K160" s="1">
        <f>FIND("-p", Table1[[#This Row],[test-allvar]])+LEN("-")</f>
        <v>5</v>
      </c>
      <c r="L160" s="1" t="str">
        <f>MID(Table1[[#This Row],[test-allvar]], Table1[[#This Row],[operation-idx]], LEN("pta"))</f>
        <v>pbv</v>
      </c>
      <c r="M160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60" s="1" t="str">
        <f>IFERROR( LEFT(Table1[[#This Row],[sut]], FIND("-", Table1[[#This Row],[sut]])-1), Table1[[#This Row],[sut]])</f>
        <v>cfa</v>
      </c>
      <c r="O160" s="1" t="str">
        <f>IF(Table1[[#This Row],[sut-platform]]="cfa", MID(Table1[[#This Row],[sut]], 5, 2), "~na~")</f>
        <v>hl</v>
      </c>
      <c r="P160" s="1" t="str">
        <f>IF(Table1[[#This Row],[sut-platform]]="cfa", MID(Table1[[#This Row],[sut]], 8, 999), Table1[[#This Row],[sut-cfa-level]])</f>
        <v>noshare-na</v>
      </c>
      <c r="Q160" s="1" t="str">
        <f>IF(Table1[[#This Row],[sut-platform]]="cfa", LEFT(Table1[[#This Row],[suffix-cfa-sharing-alloc]], FIND("-",Table1[[#This Row],[suffix-cfa-sharing-alloc]])-1), "~na~")</f>
        <v>noshare</v>
      </c>
      <c r="R16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0" s="1" t="str">
        <f>MID(Table1[[#This Row],[corpus]], LEN("corpus-")+1, 999)</f>
        <v>100-200-1.txt</v>
      </c>
      <c r="T160" s="1" t="str">
        <f>LEFT(Table1[[#This Row],[corpus-varsuffix]], FIND(".txt", Table1[[#This Row],[corpus-varsuffix]])-1)</f>
        <v>100-200-1</v>
      </c>
      <c r="U160" s="1">
        <f>INT(LEFT(Table1[[#This Row],[corpus-allvar]], FIND("-", Table1[[#This Row],[corpus-varsuffix]])-1))</f>
        <v>100</v>
      </c>
      <c r="V160" s="1" t="str">
        <f>MID(Table1[[#This Row],[corpus-allvar]], LEN(Table1[[#This Row],[corpus-nstrs]])+2, 999)</f>
        <v>200-1</v>
      </c>
      <c r="W160" s="1">
        <f>INT(LEFT(Table1[[#This Row],[corpus-varsuffix2]], FIND("-", Table1[[#This Row],[corpus-varsuffix2]])-1))</f>
        <v>200</v>
      </c>
      <c r="X160" s="1">
        <f>INT(MID(Table1[[#This Row],[corpus-varsuffix2]], LEN(Table1[[#This Row],[corpus-meanlen]])+2, 999))</f>
        <v>1</v>
      </c>
      <c r="Y160" s="4">
        <f>Table1[[#This Row],[concatDoneActualCount]]/Table1[[#This Row],[execTimeActualSec]]</f>
        <v>3683904.9552521543</v>
      </c>
      <c r="Z160" s="4">
        <f>CONVERT(Table1[[#This Row],[execTimeActualSec]]/Table1[[#This Row],[concatDoneActualCount]], "s", "ns")</f>
        <v>271.4510857763301</v>
      </c>
    </row>
    <row r="161" spans="1:26" x14ac:dyDescent="0.25">
      <c r="A161" s="1" t="s">
        <v>93</v>
      </c>
      <c r="B161" s="1" t="str">
        <f>Table1[[#This Row],[test]]&amp;"@"&amp;Table1[[#This Row],[corpus]]</f>
        <v>perfexp-cfa-pbv-hl-noshare-na@corpus-100-5-1.txt</v>
      </c>
      <c r="C161" s="5" t="s">
        <v>59</v>
      </c>
      <c r="D161" s="5" t="s">
        <v>29</v>
      </c>
      <c r="E161" s="5" t="s">
        <v>51</v>
      </c>
      <c r="F161" s="5">
        <v>100</v>
      </c>
      <c r="G161" s="5">
        <v>5.27</v>
      </c>
      <c r="H161" s="19">
        <v>37200000</v>
      </c>
      <c r="I161" s="5">
        <v>10.000216</v>
      </c>
      <c r="J161" s="1" t="str">
        <f>MID(Table1[[#This Row],[test]], LEN("perfexp-")+1, 9999)</f>
        <v>cfa-pbv-hl-noshare-na</v>
      </c>
      <c r="K161" s="1">
        <f>FIND("-p", Table1[[#This Row],[test-allvar]])+LEN("-")</f>
        <v>5</v>
      </c>
      <c r="L161" s="1" t="str">
        <f>MID(Table1[[#This Row],[test-allvar]], Table1[[#This Row],[operation-idx]], LEN("pta"))</f>
        <v>pbv</v>
      </c>
      <c r="M161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61" s="1" t="str">
        <f>IFERROR( LEFT(Table1[[#This Row],[sut]], FIND("-", Table1[[#This Row],[sut]])-1), Table1[[#This Row],[sut]])</f>
        <v>cfa</v>
      </c>
      <c r="O161" s="1" t="str">
        <f>IF(Table1[[#This Row],[sut-platform]]="cfa", MID(Table1[[#This Row],[sut]], 5, 2), "~na~")</f>
        <v>hl</v>
      </c>
      <c r="P161" s="1" t="str">
        <f>IF(Table1[[#This Row],[sut-platform]]="cfa", MID(Table1[[#This Row],[sut]], 8, 999), Table1[[#This Row],[sut-cfa-level]])</f>
        <v>noshare-na</v>
      </c>
      <c r="Q161" s="1" t="str">
        <f>IF(Table1[[#This Row],[sut-platform]]="cfa", LEFT(Table1[[#This Row],[suffix-cfa-sharing-alloc]], FIND("-",Table1[[#This Row],[suffix-cfa-sharing-alloc]])-1), "~na~")</f>
        <v>noshare</v>
      </c>
      <c r="R16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1" s="1" t="str">
        <f>MID(Table1[[#This Row],[corpus]], LEN("corpus-")+1, 999)</f>
        <v>100-5-1.txt</v>
      </c>
      <c r="T161" s="1" t="str">
        <f>LEFT(Table1[[#This Row],[corpus-varsuffix]], FIND(".txt", Table1[[#This Row],[corpus-varsuffix]])-1)</f>
        <v>100-5-1</v>
      </c>
      <c r="U161" s="1">
        <f>INT(LEFT(Table1[[#This Row],[corpus-allvar]], FIND("-", Table1[[#This Row],[corpus-varsuffix]])-1))</f>
        <v>100</v>
      </c>
      <c r="V161" s="1" t="str">
        <f>MID(Table1[[#This Row],[corpus-allvar]], LEN(Table1[[#This Row],[corpus-nstrs]])+2, 999)</f>
        <v>5-1</v>
      </c>
      <c r="W161" s="1">
        <f>INT(LEFT(Table1[[#This Row],[corpus-varsuffix2]], FIND("-", Table1[[#This Row],[corpus-varsuffix2]])-1))</f>
        <v>5</v>
      </c>
      <c r="X161" s="1">
        <f>INT(MID(Table1[[#This Row],[corpus-varsuffix2]], LEN(Table1[[#This Row],[corpus-meanlen]])+2, 999))</f>
        <v>1</v>
      </c>
      <c r="Y161" s="4">
        <f>Table1[[#This Row],[concatDoneActualCount]]/Table1[[#This Row],[execTimeActualSec]]</f>
        <v>3719919.6497355658</v>
      </c>
      <c r="Z161" s="4">
        <f>CONVERT(Table1[[#This Row],[execTimeActualSec]]/Table1[[#This Row],[concatDoneActualCount]], "s", "ns")</f>
        <v>268.82301075268816</v>
      </c>
    </row>
    <row r="162" spans="1:26" x14ac:dyDescent="0.25">
      <c r="A162" s="1" t="s">
        <v>93</v>
      </c>
      <c r="B162" s="1" t="str">
        <f>Table1[[#This Row],[test]]&amp;"@"&amp;Table1[[#This Row],[corpus]]</f>
        <v>perfexp-cfa-pbv-hl-noshare-na@corpus-100-50-1.txt</v>
      </c>
      <c r="C162" s="5" t="s">
        <v>59</v>
      </c>
      <c r="D162" s="5" t="s">
        <v>44</v>
      </c>
      <c r="E162" s="5" t="s">
        <v>51</v>
      </c>
      <c r="F162" s="5">
        <v>100</v>
      </c>
      <c r="G162" s="5">
        <v>43.32</v>
      </c>
      <c r="H162" s="19">
        <v>37670000</v>
      </c>
      <c r="I162" s="5">
        <v>10.000601</v>
      </c>
      <c r="J162" s="1" t="str">
        <f>MID(Table1[[#This Row],[test]], LEN("perfexp-")+1, 9999)</f>
        <v>cfa-pbv-hl-noshare-na</v>
      </c>
      <c r="K162" s="1">
        <f>FIND("-p", Table1[[#This Row],[test-allvar]])+LEN("-")</f>
        <v>5</v>
      </c>
      <c r="L162" s="1" t="str">
        <f>MID(Table1[[#This Row],[test-allvar]], Table1[[#This Row],[operation-idx]], LEN("pta"))</f>
        <v>pbv</v>
      </c>
      <c r="M162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62" s="1" t="str">
        <f>IFERROR( LEFT(Table1[[#This Row],[sut]], FIND("-", Table1[[#This Row],[sut]])-1), Table1[[#This Row],[sut]])</f>
        <v>cfa</v>
      </c>
      <c r="O162" s="1" t="str">
        <f>IF(Table1[[#This Row],[sut-platform]]="cfa", MID(Table1[[#This Row],[sut]], 5, 2), "~na~")</f>
        <v>hl</v>
      </c>
      <c r="P162" s="1" t="str">
        <f>IF(Table1[[#This Row],[sut-platform]]="cfa", MID(Table1[[#This Row],[sut]], 8, 999), Table1[[#This Row],[sut-cfa-level]])</f>
        <v>noshare-na</v>
      </c>
      <c r="Q162" s="1" t="str">
        <f>IF(Table1[[#This Row],[sut-platform]]="cfa", LEFT(Table1[[#This Row],[suffix-cfa-sharing-alloc]], FIND("-",Table1[[#This Row],[suffix-cfa-sharing-alloc]])-1), "~na~")</f>
        <v>noshare</v>
      </c>
      <c r="R16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2" s="1" t="str">
        <f>MID(Table1[[#This Row],[corpus]], LEN("corpus-")+1, 999)</f>
        <v>100-50-1.txt</v>
      </c>
      <c r="T162" s="1" t="str">
        <f>LEFT(Table1[[#This Row],[corpus-varsuffix]], FIND(".txt", Table1[[#This Row],[corpus-varsuffix]])-1)</f>
        <v>100-50-1</v>
      </c>
      <c r="U162" s="1">
        <f>INT(LEFT(Table1[[#This Row],[corpus-allvar]], FIND("-", Table1[[#This Row],[corpus-varsuffix]])-1))</f>
        <v>100</v>
      </c>
      <c r="V162" s="1" t="str">
        <f>MID(Table1[[#This Row],[corpus-allvar]], LEN(Table1[[#This Row],[corpus-nstrs]])+2, 999)</f>
        <v>50-1</v>
      </c>
      <c r="W162" s="1">
        <f>INT(LEFT(Table1[[#This Row],[corpus-varsuffix2]], FIND("-", Table1[[#This Row],[corpus-varsuffix2]])-1))</f>
        <v>50</v>
      </c>
      <c r="X162" s="1">
        <f>INT(MID(Table1[[#This Row],[corpus-varsuffix2]], LEN(Table1[[#This Row],[corpus-meanlen]])+2, 999))</f>
        <v>1</v>
      </c>
      <c r="Y162" s="4">
        <f>Table1[[#This Row],[concatDoneActualCount]]/Table1[[#This Row],[execTimeActualSec]]</f>
        <v>3766773.616905624</v>
      </c>
      <c r="Z162" s="4">
        <f>CONVERT(Table1[[#This Row],[execTimeActualSec]]/Table1[[#This Row],[concatDoneActualCount]], "s", "ns")</f>
        <v>265.47918768250594</v>
      </c>
    </row>
    <row r="163" spans="1:26" x14ac:dyDescent="0.25">
      <c r="A163" s="1" t="s">
        <v>93</v>
      </c>
      <c r="B163" s="1" t="str">
        <f>Table1[[#This Row],[test]]&amp;"@"&amp;Table1[[#This Row],[corpus]]</f>
        <v>perfexp-cfa-pbv-hl-noshare-na@corpus-100-500-1.txt</v>
      </c>
      <c r="C163" s="5" t="s">
        <v>59</v>
      </c>
      <c r="D163" s="5" t="s">
        <v>46</v>
      </c>
      <c r="E163" s="5" t="s">
        <v>51</v>
      </c>
      <c r="F163" s="5">
        <v>100</v>
      </c>
      <c r="G163" s="5">
        <v>557.26</v>
      </c>
      <c r="H163" s="19">
        <v>32660000</v>
      </c>
      <c r="I163" s="5">
        <v>10.000949</v>
      </c>
      <c r="J163" s="1" t="str">
        <f>MID(Table1[[#This Row],[test]], LEN("perfexp-")+1, 9999)</f>
        <v>cfa-pbv-hl-noshare-na</v>
      </c>
      <c r="K163" s="1">
        <f>FIND("-p", Table1[[#This Row],[test-allvar]])+LEN("-")</f>
        <v>5</v>
      </c>
      <c r="L163" s="1" t="str">
        <f>MID(Table1[[#This Row],[test-allvar]], Table1[[#This Row],[operation-idx]], LEN("pta"))</f>
        <v>pbv</v>
      </c>
      <c r="M163" s="1" t="str">
        <f>LEFT(Table1[[#This Row],[test-allvar]], Table1[[#This Row],[operation-idx]]-LEN("-")-1) &amp; MID(Table1[[#This Row],[test-allvar]], Table1[[#This Row],[operation-idx]]+LEN(Table1[[#This Row],[operation]]), 9999)</f>
        <v>cfa-hl-noshare-na</v>
      </c>
      <c r="N163" s="1" t="str">
        <f>IFERROR( LEFT(Table1[[#This Row],[sut]], FIND("-", Table1[[#This Row],[sut]])-1), Table1[[#This Row],[sut]])</f>
        <v>cfa</v>
      </c>
      <c r="O163" s="1" t="str">
        <f>IF(Table1[[#This Row],[sut-platform]]="cfa", MID(Table1[[#This Row],[sut]], 5, 2), "~na~")</f>
        <v>hl</v>
      </c>
      <c r="P163" s="1" t="str">
        <f>IF(Table1[[#This Row],[sut-platform]]="cfa", MID(Table1[[#This Row],[sut]], 8, 999), Table1[[#This Row],[sut-cfa-level]])</f>
        <v>noshare-na</v>
      </c>
      <c r="Q163" s="1" t="str">
        <f>IF(Table1[[#This Row],[sut-platform]]="cfa", LEFT(Table1[[#This Row],[suffix-cfa-sharing-alloc]], FIND("-",Table1[[#This Row],[suffix-cfa-sharing-alloc]])-1), "~na~")</f>
        <v>noshare</v>
      </c>
      <c r="R16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3" s="1" t="str">
        <f>MID(Table1[[#This Row],[corpus]], LEN("corpus-")+1, 999)</f>
        <v>100-500-1.txt</v>
      </c>
      <c r="T163" s="1" t="str">
        <f>LEFT(Table1[[#This Row],[corpus-varsuffix]], FIND(".txt", Table1[[#This Row],[corpus-varsuffix]])-1)</f>
        <v>100-500-1</v>
      </c>
      <c r="U163" s="1">
        <f>INT(LEFT(Table1[[#This Row],[corpus-allvar]], FIND("-", Table1[[#This Row],[corpus-varsuffix]])-1))</f>
        <v>100</v>
      </c>
      <c r="V163" s="1" t="str">
        <f>MID(Table1[[#This Row],[corpus-allvar]], LEN(Table1[[#This Row],[corpus-nstrs]])+2, 999)</f>
        <v>500-1</v>
      </c>
      <c r="W163" s="1">
        <f>INT(LEFT(Table1[[#This Row],[corpus-varsuffix2]], FIND("-", Table1[[#This Row],[corpus-varsuffix2]])-1))</f>
        <v>500</v>
      </c>
      <c r="X163" s="1">
        <f>INT(MID(Table1[[#This Row],[corpus-varsuffix2]], LEN(Table1[[#This Row],[corpus-meanlen]])+2, 999))</f>
        <v>1</v>
      </c>
      <c r="Y163" s="4">
        <f>Table1[[#This Row],[concatDoneActualCount]]/Table1[[#This Row],[execTimeActualSec]]</f>
        <v>3265690.0860108375</v>
      </c>
      <c r="Z163" s="4">
        <f>CONVERT(Table1[[#This Row],[execTimeActualSec]]/Table1[[#This Row],[concatDoneActualCount]], "s", "ns")</f>
        <v>306.21399265156151</v>
      </c>
    </row>
    <row r="164" spans="1:26" x14ac:dyDescent="0.25">
      <c r="A164" s="1" t="s">
        <v>93</v>
      </c>
      <c r="B164" s="1" t="str">
        <f>Table1[[#This Row],[test]]&amp;"@"&amp;Table1[[#This Row],[corpus]]</f>
        <v>perfexp-cfa-pbv-ll-share-na@corpus-100-1-1.txt</v>
      </c>
      <c r="C164" s="5" t="s">
        <v>50</v>
      </c>
      <c r="D164" s="5" t="s">
        <v>25</v>
      </c>
      <c r="E164" s="5" t="s">
        <v>51</v>
      </c>
      <c r="F164" s="5">
        <v>100</v>
      </c>
      <c r="G164" s="5">
        <v>1</v>
      </c>
      <c r="H164" s="19">
        <v>564690000</v>
      </c>
      <c r="I164" s="5">
        <v>10.000000999999999</v>
      </c>
      <c r="J164" s="1" t="str">
        <f>MID(Table1[[#This Row],[test]], LEN("perfexp-")+1, 9999)</f>
        <v>cfa-pbv-ll-share-na</v>
      </c>
      <c r="K164" s="1">
        <f>FIND("-p", Table1[[#This Row],[test-allvar]])+LEN("-")</f>
        <v>5</v>
      </c>
      <c r="L164" s="1" t="str">
        <f>MID(Table1[[#This Row],[test-allvar]], Table1[[#This Row],[operation-idx]], LEN("pta"))</f>
        <v>pbv</v>
      </c>
      <c r="M164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64" s="1" t="str">
        <f>IFERROR( LEFT(Table1[[#This Row],[sut]], FIND("-", Table1[[#This Row],[sut]])-1), Table1[[#This Row],[sut]])</f>
        <v>cfa</v>
      </c>
      <c r="O164" s="1" t="str">
        <f>IF(Table1[[#This Row],[sut-platform]]="cfa", MID(Table1[[#This Row],[sut]], 5, 2), "~na~")</f>
        <v>ll</v>
      </c>
      <c r="P164" s="1" t="str">
        <f>IF(Table1[[#This Row],[sut-platform]]="cfa", MID(Table1[[#This Row],[sut]], 8, 999), Table1[[#This Row],[sut-cfa-level]])</f>
        <v>share-na</v>
      </c>
      <c r="Q164" s="1" t="str">
        <f>IF(Table1[[#This Row],[sut-platform]]="cfa", LEFT(Table1[[#This Row],[suffix-cfa-sharing-alloc]], FIND("-",Table1[[#This Row],[suffix-cfa-sharing-alloc]])-1), "~na~")</f>
        <v>share</v>
      </c>
      <c r="R16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4" s="1" t="str">
        <f>MID(Table1[[#This Row],[corpus]], LEN("corpus-")+1, 999)</f>
        <v>100-1-1.txt</v>
      </c>
      <c r="T164" s="1" t="str">
        <f>LEFT(Table1[[#This Row],[corpus-varsuffix]], FIND(".txt", Table1[[#This Row],[corpus-varsuffix]])-1)</f>
        <v>100-1-1</v>
      </c>
      <c r="U164" s="1">
        <f>INT(LEFT(Table1[[#This Row],[corpus-allvar]], FIND("-", Table1[[#This Row],[corpus-varsuffix]])-1))</f>
        <v>100</v>
      </c>
      <c r="V164" s="1" t="str">
        <f>MID(Table1[[#This Row],[corpus-allvar]], LEN(Table1[[#This Row],[corpus-nstrs]])+2, 999)</f>
        <v>1-1</v>
      </c>
      <c r="W164" s="1">
        <f>INT(LEFT(Table1[[#This Row],[corpus-varsuffix2]], FIND("-", Table1[[#This Row],[corpus-varsuffix2]])-1))</f>
        <v>1</v>
      </c>
      <c r="X164" s="1">
        <f>INT(MID(Table1[[#This Row],[corpus-varsuffix2]], LEN(Table1[[#This Row],[corpus-meanlen]])+2, 999))</f>
        <v>1</v>
      </c>
      <c r="Y164" s="4">
        <f>Table1[[#This Row],[concatDoneActualCount]]/Table1[[#This Row],[execTimeActualSec]]</f>
        <v>56468994.353100568</v>
      </c>
      <c r="Z164" s="4">
        <f>CONVERT(Table1[[#This Row],[execTimeActualSec]]/Table1[[#This Row],[concatDoneActualCount]], "s", "ns")</f>
        <v>17.708833165099435</v>
      </c>
    </row>
    <row r="165" spans="1:26" x14ac:dyDescent="0.25">
      <c r="A165" s="1" t="s">
        <v>93</v>
      </c>
      <c r="B165" s="1" t="str">
        <f>Table1[[#This Row],[test]]&amp;"@"&amp;Table1[[#This Row],[corpus]]</f>
        <v>perfexp-cfa-pbv-ll-share-na@corpus-100-10-1.txt</v>
      </c>
      <c r="C165" s="5" t="s">
        <v>50</v>
      </c>
      <c r="D165" s="5" t="s">
        <v>26</v>
      </c>
      <c r="E165" s="5" t="s">
        <v>51</v>
      </c>
      <c r="F165" s="5">
        <v>100</v>
      </c>
      <c r="G165" s="5">
        <v>9.5</v>
      </c>
      <c r="H165" s="19">
        <v>584490000</v>
      </c>
      <c r="I165" s="5">
        <v>10.000075000000001</v>
      </c>
      <c r="J165" s="1" t="str">
        <f>MID(Table1[[#This Row],[test]], LEN("perfexp-")+1, 9999)</f>
        <v>cfa-pbv-ll-share-na</v>
      </c>
      <c r="K165" s="1">
        <f>FIND("-p", Table1[[#This Row],[test-allvar]])+LEN("-")</f>
        <v>5</v>
      </c>
      <c r="L165" s="1" t="str">
        <f>MID(Table1[[#This Row],[test-allvar]], Table1[[#This Row],[operation-idx]], LEN("pta"))</f>
        <v>pbv</v>
      </c>
      <c r="M165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65" s="1" t="str">
        <f>IFERROR( LEFT(Table1[[#This Row],[sut]], FIND("-", Table1[[#This Row],[sut]])-1), Table1[[#This Row],[sut]])</f>
        <v>cfa</v>
      </c>
      <c r="O165" s="1" t="str">
        <f>IF(Table1[[#This Row],[sut-platform]]="cfa", MID(Table1[[#This Row],[sut]], 5, 2), "~na~")</f>
        <v>ll</v>
      </c>
      <c r="P165" s="1" t="str">
        <f>IF(Table1[[#This Row],[sut-platform]]="cfa", MID(Table1[[#This Row],[sut]], 8, 999), Table1[[#This Row],[sut-cfa-level]])</f>
        <v>share-na</v>
      </c>
      <c r="Q165" s="1" t="str">
        <f>IF(Table1[[#This Row],[sut-platform]]="cfa", LEFT(Table1[[#This Row],[suffix-cfa-sharing-alloc]], FIND("-",Table1[[#This Row],[suffix-cfa-sharing-alloc]])-1), "~na~")</f>
        <v>share</v>
      </c>
      <c r="R16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5" s="1" t="str">
        <f>MID(Table1[[#This Row],[corpus]], LEN("corpus-")+1, 999)</f>
        <v>100-10-1.txt</v>
      </c>
      <c r="T165" s="1" t="str">
        <f>LEFT(Table1[[#This Row],[corpus-varsuffix]], FIND(".txt", Table1[[#This Row],[corpus-varsuffix]])-1)</f>
        <v>100-10-1</v>
      </c>
      <c r="U165" s="1">
        <f>INT(LEFT(Table1[[#This Row],[corpus-allvar]], FIND("-", Table1[[#This Row],[corpus-varsuffix]])-1))</f>
        <v>100</v>
      </c>
      <c r="V165" s="1" t="str">
        <f>MID(Table1[[#This Row],[corpus-allvar]], LEN(Table1[[#This Row],[corpus-nstrs]])+2, 999)</f>
        <v>10-1</v>
      </c>
      <c r="W165" s="1">
        <f>INT(LEFT(Table1[[#This Row],[corpus-varsuffix2]], FIND("-", Table1[[#This Row],[corpus-varsuffix2]])-1))</f>
        <v>10</v>
      </c>
      <c r="X165" s="1">
        <f>INT(MID(Table1[[#This Row],[corpus-varsuffix2]], LEN(Table1[[#This Row],[corpus-meanlen]])+2, 999))</f>
        <v>1</v>
      </c>
      <c r="Y165" s="4">
        <f>Table1[[#This Row],[concatDoneActualCount]]/Table1[[#This Row],[execTimeActualSec]]</f>
        <v>58448561.635787725</v>
      </c>
      <c r="Z165" s="4">
        <f>CONVERT(Table1[[#This Row],[execTimeActualSec]]/Table1[[#This Row],[concatDoneActualCount]], "s", "ns")</f>
        <v>17.10906089069103</v>
      </c>
    </row>
    <row r="166" spans="1:26" x14ac:dyDescent="0.25">
      <c r="A166" s="1" t="s">
        <v>93</v>
      </c>
      <c r="B166" s="1" t="str">
        <f>Table1[[#This Row],[test]]&amp;"@"&amp;Table1[[#This Row],[corpus]]</f>
        <v>perfexp-cfa-pbv-ll-share-na@corpus-100-100-1.txt</v>
      </c>
      <c r="C166" s="5" t="s">
        <v>50</v>
      </c>
      <c r="D166" s="5" t="s">
        <v>43</v>
      </c>
      <c r="E166" s="5" t="s">
        <v>51</v>
      </c>
      <c r="F166" s="5">
        <v>100</v>
      </c>
      <c r="G166" s="5">
        <v>106.37</v>
      </c>
      <c r="H166" s="19">
        <v>583880000</v>
      </c>
      <c r="I166" s="5">
        <v>10.000131</v>
      </c>
      <c r="J166" s="1" t="str">
        <f>MID(Table1[[#This Row],[test]], LEN("perfexp-")+1, 9999)</f>
        <v>cfa-pbv-ll-share-na</v>
      </c>
      <c r="K166" s="1">
        <f>FIND("-p", Table1[[#This Row],[test-allvar]])+LEN("-")</f>
        <v>5</v>
      </c>
      <c r="L166" s="1" t="str">
        <f>MID(Table1[[#This Row],[test-allvar]], Table1[[#This Row],[operation-idx]], LEN("pta"))</f>
        <v>pbv</v>
      </c>
      <c r="M166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66" s="1" t="str">
        <f>IFERROR( LEFT(Table1[[#This Row],[sut]], FIND("-", Table1[[#This Row],[sut]])-1), Table1[[#This Row],[sut]])</f>
        <v>cfa</v>
      </c>
      <c r="O166" s="1" t="str">
        <f>IF(Table1[[#This Row],[sut-platform]]="cfa", MID(Table1[[#This Row],[sut]], 5, 2), "~na~")</f>
        <v>ll</v>
      </c>
      <c r="P166" s="1" t="str">
        <f>IF(Table1[[#This Row],[sut-platform]]="cfa", MID(Table1[[#This Row],[sut]], 8, 999), Table1[[#This Row],[sut-cfa-level]])</f>
        <v>share-na</v>
      </c>
      <c r="Q166" s="1" t="str">
        <f>IF(Table1[[#This Row],[sut-platform]]="cfa", LEFT(Table1[[#This Row],[suffix-cfa-sharing-alloc]], FIND("-",Table1[[#This Row],[suffix-cfa-sharing-alloc]])-1), "~na~")</f>
        <v>share</v>
      </c>
      <c r="R16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6" s="1" t="str">
        <f>MID(Table1[[#This Row],[corpus]], LEN("corpus-")+1, 999)</f>
        <v>100-100-1.txt</v>
      </c>
      <c r="T166" s="1" t="str">
        <f>LEFT(Table1[[#This Row],[corpus-varsuffix]], FIND(".txt", Table1[[#This Row],[corpus-varsuffix]])-1)</f>
        <v>100-100-1</v>
      </c>
      <c r="U166" s="1">
        <f>INT(LEFT(Table1[[#This Row],[corpus-allvar]], FIND("-", Table1[[#This Row],[corpus-varsuffix]])-1))</f>
        <v>100</v>
      </c>
      <c r="V166" s="1" t="str">
        <f>MID(Table1[[#This Row],[corpus-allvar]], LEN(Table1[[#This Row],[corpus-nstrs]])+2, 999)</f>
        <v>100-1</v>
      </c>
      <c r="W166" s="1">
        <f>INT(LEFT(Table1[[#This Row],[corpus-varsuffix2]], FIND("-", Table1[[#This Row],[corpus-varsuffix2]])-1))</f>
        <v>100</v>
      </c>
      <c r="X166" s="1">
        <f>INT(MID(Table1[[#This Row],[corpus-varsuffix2]], LEN(Table1[[#This Row],[corpus-meanlen]])+2, 999))</f>
        <v>1</v>
      </c>
      <c r="Y166" s="4">
        <f>Table1[[#This Row],[concatDoneActualCount]]/Table1[[#This Row],[execTimeActualSec]]</f>
        <v>58387235.127219833</v>
      </c>
      <c r="Z166" s="4">
        <f>CONVERT(Table1[[#This Row],[execTimeActualSec]]/Table1[[#This Row],[concatDoneActualCount]], "s", "ns")</f>
        <v>17.127031239295746</v>
      </c>
    </row>
    <row r="167" spans="1:26" x14ac:dyDescent="0.25">
      <c r="A167" s="1" t="s">
        <v>93</v>
      </c>
      <c r="B167" s="1" t="str">
        <f>Table1[[#This Row],[test]]&amp;"@"&amp;Table1[[#This Row],[corpus]]</f>
        <v>perfexp-cfa-pbv-ll-share-na@corpus-100-2-1.txt</v>
      </c>
      <c r="C167" s="5" t="s">
        <v>50</v>
      </c>
      <c r="D167" s="5" t="s">
        <v>27</v>
      </c>
      <c r="E167" s="5" t="s">
        <v>51</v>
      </c>
      <c r="F167" s="5">
        <v>100</v>
      </c>
      <c r="G167" s="5">
        <v>2.0299999999999998</v>
      </c>
      <c r="H167" s="19">
        <v>578310000</v>
      </c>
      <c r="I167" s="5">
        <v>10.000035</v>
      </c>
      <c r="J167" s="1" t="str">
        <f>MID(Table1[[#This Row],[test]], LEN("perfexp-")+1, 9999)</f>
        <v>cfa-pbv-ll-share-na</v>
      </c>
      <c r="K167" s="1">
        <f>FIND("-p", Table1[[#This Row],[test-allvar]])+LEN("-")</f>
        <v>5</v>
      </c>
      <c r="L167" s="1" t="str">
        <f>MID(Table1[[#This Row],[test-allvar]], Table1[[#This Row],[operation-idx]], LEN("pta"))</f>
        <v>pbv</v>
      </c>
      <c r="M167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67" s="1" t="str">
        <f>IFERROR( LEFT(Table1[[#This Row],[sut]], FIND("-", Table1[[#This Row],[sut]])-1), Table1[[#This Row],[sut]])</f>
        <v>cfa</v>
      </c>
      <c r="O167" s="1" t="str">
        <f>IF(Table1[[#This Row],[sut-platform]]="cfa", MID(Table1[[#This Row],[sut]], 5, 2), "~na~")</f>
        <v>ll</v>
      </c>
      <c r="P167" s="1" t="str">
        <f>IF(Table1[[#This Row],[sut-platform]]="cfa", MID(Table1[[#This Row],[sut]], 8, 999), Table1[[#This Row],[sut-cfa-level]])</f>
        <v>share-na</v>
      </c>
      <c r="Q167" s="1" t="str">
        <f>IF(Table1[[#This Row],[sut-platform]]="cfa", LEFT(Table1[[#This Row],[suffix-cfa-sharing-alloc]], FIND("-",Table1[[#This Row],[suffix-cfa-sharing-alloc]])-1), "~na~")</f>
        <v>share</v>
      </c>
      <c r="R16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7" s="1" t="str">
        <f>MID(Table1[[#This Row],[corpus]], LEN("corpus-")+1, 999)</f>
        <v>100-2-1.txt</v>
      </c>
      <c r="T167" s="1" t="str">
        <f>LEFT(Table1[[#This Row],[corpus-varsuffix]], FIND(".txt", Table1[[#This Row],[corpus-varsuffix]])-1)</f>
        <v>100-2-1</v>
      </c>
      <c r="U167" s="1">
        <f>INT(LEFT(Table1[[#This Row],[corpus-allvar]], FIND("-", Table1[[#This Row],[corpus-varsuffix]])-1))</f>
        <v>100</v>
      </c>
      <c r="V167" s="1" t="str">
        <f>MID(Table1[[#This Row],[corpus-allvar]], LEN(Table1[[#This Row],[corpus-nstrs]])+2, 999)</f>
        <v>2-1</v>
      </c>
      <c r="W167" s="1">
        <f>INT(LEFT(Table1[[#This Row],[corpus-varsuffix2]], FIND("-", Table1[[#This Row],[corpus-varsuffix2]])-1))</f>
        <v>2</v>
      </c>
      <c r="X167" s="1">
        <f>INT(MID(Table1[[#This Row],[corpus-varsuffix2]], LEN(Table1[[#This Row],[corpus-meanlen]])+2, 999))</f>
        <v>1</v>
      </c>
      <c r="Y167" s="4">
        <f>Table1[[#This Row],[concatDoneActualCount]]/Table1[[#This Row],[execTimeActualSec]]</f>
        <v>57830797.592208423</v>
      </c>
      <c r="Z167" s="4">
        <f>CONVERT(Table1[[#This Row],[execTimeActualSec]]/Table1[[#This Row],[concatDoneActualCount]], "s", "ns")</f>
        <v>17.291824454012556</v>
      </c>
    </row>
    <row r="168" spans="1:26" x14ac:dyDescent="0.25">
      <c r="A168" s="1" t="s">
        <v>93</v>
      </c>
      <c r="B168" s="1" t="str">
        <f>Table1[[#This Row],[test]]&amp;"@"&amp;Table1[[#This Row],[corpus]]</f>
        <v>perfexp-cfa-pbv-ll-share-na@corpus-100-20-1.txt</v>
      </c>
      <c r="C168" s="5" t="s">
        <v>50</v>
      </c>
      <c r="D168" s="5" t="s">
        <v>28</v>
      </c>
      <c r="E168" s="5" t="s">
        <v>51</v>
      </c>
      <c r="F168" s="5">
        <v>100</v>
      </c>
      <c r="G168" s="5">
        <v>22.96</v>
      </c>
      <c r="H168" s="19">
        <v>565640000</v>
      </c>
      <c r="I168" s="5">
        <v>10.000071999999999</v>
      </c>
      <c r="J168" s="1" t="str">
        <f>MID(Table1[[#This Row],[test]], LEN("perfexp-")+1, 9999)</f>
        <v>cfa-pbv-ll-share-na</v>
      </c>
      <c r="K168" s="1">
        <f>FIND("-p", Table1[[#This Row],[test-allvar]])+LEN("-")</f>
        <v>5</v>
      </c>
      <c r="L168" s="1" t="str">
        <f>MID(Table1[[#This Row],[test-allvar]], Table1[[#This Row],[operation-idx]], LEN("pta"))</f>
        <v>pbv</v>
      </c>
      <c r="M168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68" s="1" t="str">
        <f>IFERROR( LEFT(Table1[[#This Row],[sut]], FIND("-", Table1[[#This Row],[sut]])-1), Table1[[#This Row],[sut]])</f>
        <v>cfa</v>
      </c>
      <c r="O168" s="1" t="str">
        <f>IF(Table1[[#This Row],[sut-platform]]="cfa", MID(Table1[[#This Row],[sut]], 5, 2), "~na~")</f>
        <v>ll</v>
      </c>
      <c r="P168" s="1" t="str">
        <f>IF(Table1[[#This Row],[sut-platform]]="cfa", MID(Table1[[#This Row],[sut]], 8, 999), Table1[[#This Row],[sut-cfa-level]])</f>
        <v>share-na</v>
      </c>
      <c r="Q168" s="1" t="str">
        <f>IF(Table1[[#This Row],[sut-platform]]="cfa", LEFT(Table1[[#This Row],[suffix-cfa-sharing-alloc]], FIND("-",Table1[[#This Row],[suffix-cfa-sharing-alloc]])-1), "~na~")</f>
        <v>share</v>
      </c>
      <c r="R16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8" s="1" t="str">
        <f>MID(Table1[[#This Row],[corpus]], LEN("corpus-")+1, 999)</f>
        <v>100-20-1.txt</v>
      </c>
      <c r="T168" s="1" t="str">
        <f>LEFT(Table1[[#This Row],[corpus-varsuffix]], FIND(".txt", Table1[[#This Row],[corpus-varsuffix]])-1)</f>
        <v>100-20-1</v>
      </c>
      <c r="U168" s="1">
        <f>INT(LEFT(Table1[[#This Row],[corpus-allvar]], FIND("-", Table1[[#This Row],[corpus-varsuffix]])-1))</f>
        <v>100</v>
      </c>
      <c r="V168" s="1" t="str">
        <f>MID(Table1[[#This Row],[corpus-allvar]], LEN(Table1[[#This Row],[corpus-nstrs]])+2, 999)</f>
        <v>20-1</v>
      </c>
      <c r="W168" s="1">
        <f>INT(LEFT(Table1[[#This Row],[corpus-varsuffix2]], FIND("-", Table1[[#This Row],[corpus-varsuffix2]])-1))</f>
        <v>20</v>
      </c>
      <c r="X168" s="1">
        <f>INT(MID(Table1[[#This Row],[corpus-varsuffix2]], LEN(Table1[[#This Row],[corpus-meanlen]])+2, 999))</f>
        <v>1</v>
      </c>
      <c r="Y168" s="4">
        <f>Table1[[#This Row],[concatDoneActualCount]]/Table1[[#This Row],[execTimeActualSec]]</f>
        <v>56563592.742132261</v>
      </c>
      <c r="Z168" s="4">
        <f>CONVERT(Table1[[#This Row],[execTimeActualSec]]/Table1[[#This Row],[concatDoneActualCount]], "s", "ns")</f>
        <v>17.679216462767837</v>
      </c>
    </row>
    <row r="169" spans="1:26" x14ac:dyDescent="0.25">
      <c r="A169" s="1" t="s">
        <v>93</v>
      </c>
      <c r="B169" s="1" t="str">
        <f>Table1[[#This Row],[test]]&amp;"@"&amp;Table1[[#This Row],[corpus]]</f>
        <v>perfexp-cfa-pbv-ll-share-na@corpus-100-200-1.txt</v>
      </c>
      <c r="C169" s="5" t="s">
        <v>50</v>
      </c>
      <c r="D169" s="5" t="s">
        <v>45</v>
      </c>
      <c r="E169" s="5" t="s">
        <v>51</v>
      </c>
      <c r="F169" s="5">
        <v>100</v>
      </c>
      <c r="G169" s="5">
        <v>177.28</v>
      </c>
      <c r="H169" s="19">
        <v>571650000</v>
      </c>
      <c r="I169" s="5">
        <v>10.000041</v>
      </c>
      <c r="J169" s="1" t="str">
        <f>MID(Table1[[#This Row],[test]], LEN("perfexp-")+1, 9999)</f>
        <v>cfa-pbv-ll-share-na</v>
      </c>
      <c r="K169" s="1">
        <f>FIND("-p", Table1[[#This Row],[test-allvar]])+LEN("-")</f>
        <v>5</v>
      </c>
      <c r="L169" s="1" t="str">
        <f>MID(Table1[[#This Row],[test-allvar]], Table1[[#This Row],[operation-idx]], LEN("pta"))</f>
        <v>pbv</v>
      </c>
      <c r="M169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69" s="1" t="str">
        <f>IFERROR( LEFT(Table1[[#This Row],[sut]], FIND("-", Table1[[#This Row],[sut]])-1), Table1[[#This Row],[sut]])</f>
        <v>cfa</v>
      </c>
      <c r="O169" s="1" t="str">
        <f>IF(Table1[[#This Row],[sut-platform]]="cfa", MID(Table1[[#This Row],[sut]], 5, 2), "~na~")</f>
        <v>ll</v>
      </c>
      <c r="P169" s="1" t="str">
        <f>IF(Table1[[#This Row],[sut-platform]]="cfa", MID(Table1[[#This Row],[sut]], 8, 999), Table1[[#This Row],[sut-cfa-level]])</f>
        <v>share-na</v>
      </c>
      <c r="Q169" s="1" t="str">
        <f>IF(Table1[[#This Row],[sut-platform]]="cfa", LEFT(Table1[[#This Row],[suffix-cfa-sharing-alloc]], FIND("-",Table1[[#This Row],[suffix-cfa-sharing-alloc]])-1), "~na~")</f>
        <v>share</v>
      </c>
      <c r="R16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69" s="1" t="str">
        <f>MID(Table1[[#This Row],[corpus]], LEN("corpus-")+1, 999)</f>
        <v>100-200-1.txt</v>
      </c>
      <c r="T169" s="1" t="str">
        <f>LEFT(Table1[[#This Row],[corpus-varsuffix]], FIND(".txt", Table1[[#This Row],[corpus-varsuffix]])-1)</f>
        <v>100-200-1</v>
      </c>
      <c r="U169" s="1">
        <f>INT(LEFT(Table1[[#This Row],[corpus-allvar]], FIND("-", Table1[[#This Row],[corpus-varsuffix]])-1))</f>
        <v>100</v>
      </c>
      <c r="V169" s="1" t="str">
        <f>MID(Table1[[#This Row],[corpus-allvar]], LEN(Table1[[#This Row],[corpus-nstrs]])+2, 999)</f>
        <v>200-1</v>
      </c>
      <c r="W169" s="1">
        <f>INT(LEFT(Table1[[#This Row],[corpus-varsuffix2]], FIND("-", Table1[[#This Row],[corpus-varsuffix2]])-1))</f>
        <v>200</v>
      </c>
      <c r="X169" s="1">
        <f>INT(MID(Table1[[#This Row],[corpus-varsuffix2]], LEN(Table1[[#This Row],[corpus-meanlen]])+2, 999))</f>
        <v>1</v>
      </c>
      <c r="Y169" s="4">
        <f>Table1[[#This Row],[concatDoneActualCount]]/Table1[[#This Row],[execTimeActualSec]]</f>
        <v>57164765.624460943</v>
      </c>
      <c r="Z169" s="4">
        <f>CONVERT(Table1[[#This Row],[execTimeActualSec]]/Table1[[#This Row],[concatDoneActualCount]], "s", "ns")</f>
        <v>17.493293098924166</v>
      </c>
    </row>
    <row r="170" spans="1:26" x14ac:dyDescent="0.25">
      <c r="A170" s="1" t="s">
        <v>93</v>
      </c>
      <c r="B170" s="1" t="str">
        <f>Table1[[#This Row],[test]]&amp;"@"&amp;Table1[[#This Row],[corpus]]</f>
        <v>perfexp-cfa-pbv-ll-share-na@corpus-100-5-1.txt</v>
      </c>
      <c r="C170" s="5" t="s">
        <v>50</v>
      </c>
      <c r="D170" s="5" t="s">
        <v>29</v>
      </c>
      <c r="E170" s="5" t="s">
        <v>51</v>
      </c>
      <c r="F170" s="5">
        <v>100</v>
      </c>
      <c r="G170" s="5">
        <v>5.27</v>
      </c>
      <c r="H170" s="19">
        <v>584750000</v>
      </c>
      <c r="I170" s="5">
        <v>10.000083999999999</v>
      </c>
      <c r="J170" s="1" t="str">
        <f>MID(Table1[[#This Row],[test]], LEN("perfexp-")+1, 9999)</f>
        <v>cfa-pbv-ll-share-na</v>
      </c>
      <c r="K170" s="1">
        <f>FIND("-p", Table1[[#This Row],[test-allvar]])+LEN("-")</f>
        <v>5</v>
      </c>
      <c r="L170" s="1" t="str">
        <f>MID(Table1[[#This Row],[test-allvar]], Table1[[#This Row],[operation-idx]], LEN("pta"))</f>
        <v>pbv</v>
      </c>
      <c r="M170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70" s="1" t="str">
        <f>IFERROR( LEFT(Table1[[#This Row],[sut]], FIND("-", Table1[[#This Row],[sut]])-1), Table1[[#This Row],[sut]])</f>
        <v>cfa</v>
      </c>
      <c r="O170" s="1" t="str">
        <f>IF(Table1[[#This Row],[sut-platform]]="cfa", MID(Table1[[#This Row],[sut]], 5, 2), "~na~")</f>
        <v>ll</v>
      </c>
      <c r="P170" s="1" t="str">
        <f>IF(Table1[[#This Row],[sut-platform]]="cfa", MID(Table1[[#This Row],[sut]], 8, 999), Table1[[#This Row],[sut-cfa-level]])</f>
        <v>share-na</v>
      </c>
      <c r="Q170" s="1" t="str">
        <f>IF(Table1[[#This Row],[sut-platform]]="cfa", LEFT(Table1[[#This Row],[suffix-cfa-sharing-alloc]], FIND("-",Table1[[#This Row],[suffix-cfa-sharing-alloc]])-1), "~na~")</f>
        <v>share</v>
      </c>
      <c r="R17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0" s="1" t="str">
        <f>MID(Table1[[#This Row],[corpus]], LEN("corpus-")+1, 999)</f>
        <v>100-5-1.txt</v>
      </c>
      <c r="T170" s="1" t="str">
        <f>LEFT(Table1[[#This Row],[corpus-varsuffix]], FIND(".txt", Table1[[#This Row],[corpus-varsuffix]])-1)</f>
        <v>100-5-1</v>
      </c>
      <c r="U170" s="1">
        <f>INT(LEFT(Table1[[#This Row],[corpus-allvar]], FIND("-", Table1[[#This Row],[corpus-varsuffix]])-1))</f>
        <v>100</v>
      </c>
      <c r="V170" s="1" t="str">
        <f>MID(Table1[[#This Row],[corpus-allvar]], LEN(Table1[[#This Row],[corpus-nstrs]])+2, 999)</f>
        <v>5-1</v>
      </c>
      <c r="W170" s="1">
        <f>INT(LEFT(Table1[[#This Row],[corpus-varsuffix2]], FIND("-", Table1[[#This Row],[corpus-varsuffix2]])-1))</f>
        <v>5</v>
      </c>
      <c r="X170" s="1">
        <f>INT(MID(Table1[[#This Row],[corpus-varsuffix2]], LEN(Table1[[#This Row],[corpus-meanlen]])+2, 999))</f>
        <v>1</v>
      </c>
      <c r="Y170" s="4">
        <f>Table1[[#This Row],[concatDoneActualCount]]/Table1[[#This Row],[execTimeActualSec]]</f>
        <v>58474508.814125963</v>
      </c>
      <c r="Z170" s="4">
        <f>CONVERT(Table1[[#This Row],[execTimeActualSec]]/Table1[[#This Row],[concatDoneActualCount]], "s", "ns")</f>
        <v>17.101469003847797</v>
      </c>
    </row>
    <row r="171" spans="1:26" x14ac:dyDescent="0.25">
      <c r="A171" s="1" t="s">
        <v>93</v>
      </c>
      <c r="B171" s="1" t="str">
        <f>Table1[[#This Row],[test]]&amp;"@"&amp;Table1[[#This Row],[corpus]]</f>
        <v>perfexp-cfa-pbv-ll-share-na@corpus-100-50-1.txt</v>
      </c>
      <c r="C171" s="5" t="s">
        <v>50</v>
      </c>
      <c r="D171" s="5" t="s">
        <v>44</v>
      </c>
      <c r="E171" s="5" t="s">
        <v>51</v>
      </c>
      <c r="F171" s="5">
        <v>100</v>
      </c>
      <c r="G171" s="5">
        <v>43.32</v>
      </c>
      <c r="H171" s="19">
        <v>567370000</v>
      </c>
      <c r="I171" s="5">
        <v>10.000056000000001</v>
      </c>
      <c r="J171" s="1" t="str">
        <f>MID(Table1[[#This Row],[test]], LEN("perfexp-")+1, 9999)</f>
        <v>cfa-pbv-ll-share-na</v>
      </c>
      <c r="K171" s="1">
        <f>FIND("-p", Table1[[#This Row],[test-allvar]])+LEN("-")</f>
        <v>5</v>
      </c>
      <c r="L171" s="1" t="str">
        <f>MID(Table1[[#This Row],[test-allvar]], Table1[[#This Row],[operation-idx]], LEN("pta"))</f>
        <v>pbv</v>
      </c>
      <c r="M171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71" s="1" t="str">
        <f>IFERROR( LEFT(Table1[[#This Row],[sut]], FIND("-", Table1[[#This Row],[sut]])-1), Table1[[#This Row],[sut]])</f>
        <v>cfa</v>
      </c>
      <c r="O171" s="1" t="str">
        <f>IF(Table1[[#This Row],[sut-platform]]="cfa", MID(Table1[[#This Row],[sut]], 5, 2), "~na~")</f>
        <v>ll</v>
      </c>
      <c r="P171" s="1" t="str">
        <f>IF(Table1[[#This Row],[sut-platform]]="cfa", MID(Table1[[#This Row],[sut]], 8, 999), Table1[[#This Row],[sut-cfa-level]])</f>
        <v>share-na</v>
      </c>
      <c r="Q171" s="1" t="str">
        <f>IF(Table1[[#This Row],[sut-platform]]="cfa", LEFT(Table1[[#This Row],[suffix-cfa-sharing-alloc]], FIND("-",Table1[[#This Row],[suffix-cfa-sharing-alloc]])-1), "~na~")</f>
        <v>share</v>
      </c>
      <c r="R17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1" s="1" t="str">
        <f>MID(Table1[[#This Row],[corpus]], LEN("corpus-")+1, 999)</f>
        <v>100-50-1.txt</v>
      </c>
      <c r="T171" s="1" t="str">
        <f>LEFT(Table1[[#This Row],[corpus-varsuffix]], FIND(".txt", Table1[[#This Row],[corpus-varsuffix]])-1)</f>
        <v>100-50-1</v>
      </c>
      <c r="U171" s="1">
        <f>INT(LEFT(Table1[[#This Row],[corpus-allvar]], FIND("-", Table1[[#This Row],[corpus-varsuffix]])-1))</f>
        <v>100</v>
      </c>
      <c r="V171" s="1" t="str">
        <f>MID(Table1[[#This Row],[corpus-allvar]], LEN(Table1[[#This Row],[corpus-nstrs]])+2, 999)</f>
        <v>50-1</v>
      </c>
      <c r="W171" s="1">
        <f>INT(LEFT(Table1[[#This Row],[corpus-varsuffix2]], FIND("-", Table1[[#This Row],[corpus-varsuffix2]])-1))</f>
        <v>50</v>
      </c>
      <c r="X171" s="1">
        <f>INT(MID(Table1[[#This Row],[corpus-varsuffix2]], LEN(Table1[[#This Row],[corpus-meanlen]])+2, 999))</f>
        <v>1</v>
      </c>
      <c r="Y171" s="4">
        <f>Table1[[#This Row],[concatDoneActualCount]]/Table1[[#This Row],[execTimeActualSec]]</f>
        <v>56736682.274579257</v>
      </c>
      <c r="Z171" s="4">
        <f>CONVERT(Table1[[#This Row],[execTimeActualSec]]/Table1[[#This Row],[concatDoneActualCount]], "s", "ns")</f>
        <v>17.625281562296209</v>
      </c>
    </row>
    <row r="172" spans="1:26" x14ac:dyDescent="0.25">
      <c r="A172" s="1" t="s">
        <v>93</v>
      </c>
      <c r="B172" s="1" t="str">
        <f>Table1[[#This Row],[test]]&amp;"@"&amp;Table1[[#This Row],[corpus]]</f>
        <v>perfexp-cfa-pbv-ll-share-na@corpus-100-500-1.txt</v>
      </c>
      <c r="C172" s="5" t="s">
        <v>50</v>
      </c>
      <c r="D172" s="5" t="s">
        <v>46</v>
      </c>
      <c r="E172" s="5" t="s">
        <v>51</v>
      </c>
      <c r="F172" s="5">
        <v>100</v>
      </c>
      <c r="G172" s="5">
        <v>557.26</v>
      </c>
      <c r="H172" s="19">
        <v>575270000</v>
      </c>
      <c r="I172" s="5">
        <v>10.000033</v>
      </c>
      <c r="J172" s="1" t="str">
        <f>MID(Table1[[#This Row],[test]], LEN("perfexp-")+1, 9999)</f>
        <v>cfa-pbv-ll-share-na</v>
      </c>
      <c r="K172" s="1">
        <f>FIND("-p", Table1[[#This Row],[test-allvar]])+LEN("-")</f>
        <v>5</v>
      </c>
      <c r="L172" s="1" t="str">
        <f>MID(Table1[[#This Row],[test-allvar]], Table1[[#This Row],[operation-idx]], LEN("pta"))</f>
        <v>pbv</v>
      </c>
      <c r="M172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N172" s="1" t="str">
        <f>IFERROR( LEFT(Table1[[#This Row],[sut]], FIND("-", Table1[[#This Row],[sut]])-1), Table1[[#This Row],[sut]])</f>
        <v>cfa</v>
      </c>
      <c r="O172" s="1" t="str">
        <f>IF(Table1[[#This Row],[sut-platform]]="cfa", MID(Table1[[#This Row],[sut]], 5, 2), "~na~")</f>
        <v>ll</v>
      </c>
      <c r="P172" s="1" t="str">
        <f>IF(Table1[[#This Row],[sut-platform]]="cfa", MID(Table1[[#This Row],[sut]], 8, 999), Table1[[#This Row],[sut-cfa-level]])</f>
        <v>share-na</v>
      </c>
      <c r="Q172" s="1" t="str">
        <f>IF(Table1[[#This Row],[sut-platform]]="cfa", LEFT(Table1[[#This Row],[suffix-cfa-sharing-alloc]], FIND("-",Table1[[#This Row],[suffix-cfa-sharing-alloc]])-1), "~na~")</f>
        <v>share</v>
      </c>
      <c r="R17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2" s="1" t="str">
        <f>MID(Table1[[#This Row],[corpus]], LEN("corpus-")+1, 999)</f>
        <v>100-500-1.txt</v>
      </c>
      <c r="T172" s="1" t="str">
        <f>LEFT(Table1[[#This Row],[corpus-varsuffix]], FIND(".txt", Table1[[#This Row],[corpus-varsuffix]])-1)</f>
        <v>100-500-1</v>
      </c>
      <c r="U172" s="1">
        <f>INT(LEFT(Table1[[#This Row],[corpus-allvar]], FIND("-", Table1[[#This Row],[corpus-varsuffix]])-1))</f>
        <v>100</v>
      </c>
      <c r="V172" s="1" t="str">
        <f>MID(Table1[[#This Row],[corpus-allvar]], LEN(Table1[[#This Row],[corpus-nstrs]])+2, 999)</f>
        <v>500-1</v>
      </c>
      <c r="W172" s="1">
        <f>INT(LEFT(Table1[[#This Row],[corpus-varsuffix2]], FIND("-", Table1[[#This Row],[corpus-varsuffix2]])-1))</f>
        <v>500</v>
      </c>
      <c r="X172" s="1">
        <f>INT(MID(Table1[[#This Row],[corpus-varsuffix2]], LEN(Table1[[#This Row],[corpus-meanlen]])+2, 999))</f>
        <v>1</v>
      </c>
      <c r="Y172" s="4">
        <f>Table1[[#This Row],[concatDoneActualCount]]/Table1[[#This Row],[execTimeActualSec]]</f>
        <v>57526810.161526464</v>
      </c>
      <c r="Z172" s="4">
        <f>CONVERT(Table1[[#This Row],[execTimeActualSec]]/Table1[[#This Row],[concatDoneActualCount]], "s", "ns")</f>
        <v>17.383199193422218</v>
      </c>
    </row>
    <row r="173" spans="1:26" x14ac:dyDescent="0.25">
      <c r="A173" s="1" t="s">
        <v>93</v>
      </c>
      <c r="B173" s="1" t="str">
        <f>Table1[[#This Row],[test]]&amp;"@"&amp;Table1[[#This Row],[corpus]]</f>
        <v>perfexp-cfa-pbv-ll-noshare-na@corpus-100-1-1.txt</v>
      </c>
      <c r="C173" s="5" t="s">
        <v>52</v>
      </c>
      <c r="D173" s="5" t="s">
        <v>25</v>
      </c>
      <c r="E173" s="5" t="s">
        <v>51</v>
      </c>
      <c r="F173" s="5">
        <v>100</v>
      </c>
      <c r="G173" s="5">
        <v>1</v>
      </c>
      <c r="H173" s="19">
        <v>54990000</v>
      </c>
      <c r="I173" s="5">
        <v>10.000355000000001</v>
      </c>
      <c r="J173" s="1" t="str">
        <f>MID(Table1[[#This Row],[test]], LEN("perfexp-")+1, 9999)</f>
        <v>cfa-pbv-ll-noshare-na</v>
      </c>
      <c r="K173" s="1">
        <f>FIND("-p", Table1[[#This Row],[test-allvar]])+LEN("-")</f>
        <v>5</v>
      </c>
      <c r="L173" s="1" t="str">
        <f>MID(Table1[[#This Row],[test-allvar]], Table1[[#This Row],[operation-idx]], LEN("pta"))</f>
        <v>pbv</v>
      </c>
      <c r="M173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3" s="1" t="str">
        <f>IFERROR( LEFT(Table1[[#This Row],[sut]], FIND("-", Table1[[#This Row],[sut]])-1), Table1[[#This Row],[sut]])</f>
        <v>cfa</v>
      </c>
      <c r="O173" s="1" t="str">
        <f>IF(Table1[[#This Row],[sut-platform]]="cfa", MID(Table1[[#This Row],[sut]], 5, 2), "~na~")</f>
        <v>ll</v>
      </c>
      <c r="P173" s="1" t="str">
        <f>IF(Table1[[#This Row],[sut-platform]]="cfa", MID(Table1[[#This Row],[sut]], 8, 999), Table1[[#This Row],[sut-cfa-level]])</f>
        <v>noshare-na</v>
      </c>
      <c r="Q173" s="1" t="str">
        <f>IF(Table1[[#This Row],[sut-platform]]="cfa", LEFT(Table1[[#This Row],[suffix-cfa-sharing-alloc]], FIND("-",Table1[[#This Row],[suffix-cfa-sharing-alloc]])-1), "~na~")</f>
        <v>noshare</v>
      </c>
      <c r="R17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3" s="1" t="str">
        <f>MID(Table1[[#This Row],[corpus]], LEN("corpus-")+1, 999)</f>
        <v>100-1-1.txt</v>
      </c>
      <c r="T173" s="1" t="str">
        <f>LEFT(Table1[[#This Row],[corpus-varsuffix]], FIND(".txt", Table1[[#This Row],[corpus-varsuffix]])-1)</f>
        <v>100-1-1</v>
      </c>
      <c r="U173" s="1">
        <f>INT(LEFT(Table1[[#This Row],[corpus-allvar]], FIND("-", Table1[[#This Row],[corpus-varsuffix]])-1))</f>
        <v>100</v>
      </c>
      <c r="V173" s="1" t="str">
        <f>MID(Table1[[#This Row],[corpus-allvar]], LEN(Table1[[#This Row],[corpus-nstrs]])+2, 999)</f>
        <v>1-1</v>
      </c>
      <c r="W173" s="1">
        <f>INT(LEFT(Table1[[#This Row],[corpus-varsuffix2]], FIND("-", Table1[[#This Row],[corpus-varsuffix2]])-1))</f>
        <v>1</v>
      </c>
      <c r="X173" s="1">
        <f>INT(MID(Table1[[#This Row],[corpus-varsuffix2]], LEN(Table1[[#This Row],[corpus-meanlen]])+2, 999))</f>
        <v>1</v>
      </c>
      <c r="Y173" s="4">
        <f>Table1[[#This Row],[concatDoneActualCount]]/Table1[[#This Row],[execTimeActualSec]]</f>
        <v>5498804.7924298681</v>
      </c>
      <c r="Z173" s="4">
        <f>CONVERT(Table1[[#This Row],[execTimeActualSec]]/Table1[[#This Row],[concatDoneActualCount]], "s", "ns")</f>
        <v>181.8577014002546</v>
      </c>
    </row>
    <row r="174" spans="1:26" x14ac:dyDescent="0.25">
      <c r="A174" s="1" t="s">
        <v>93</v>
      </c>
      <c r="B174" s="1" t="str">
        <f>Table1[[#This Row],[test]]&amp;"@"&amp;Table1[[#This Row],[corpus]]</f>
        <v>perfexp-cfa-pbv-ll-noshare-na@corpus-100-10-1.txt</v>
      </c>
      <c r="C174" s="5" t="s">
        <v>52</v>
      </c>
      <c r="D174" s="5" t="s">
        <v>26</v>
      </c>
      <c r="E174" s="5" t="s">
        <v>51</v>
      </c>
      <c r="F174" s="5">
        <v>100</v>
      </c>
      <c r="G174" s="5">
        <v>9.5</v>
      </c>
      <c r="H174" s="19">
        <v>55450000</v>
      </c>
      <c r="I174" s="5">
        <v>10.000260000000001</v>
      </c>
      <c r="J174" s="1" t="str">
        <f>MID(Table1[[#This Row],[test]], LEN("perfexp-")+1, 9999)</f>
        <v>cfa-pbv-ll-noshare-na</v>
      </c>
      <c r="K174" s="1">
        <f>FIND("-p", Table1[[#This Row],[test-allvar]])+LEN("-")</f>
        <v>5</v>
      </c>
      <c r="L174" s="1" t="str">
        <f>MID(Table1[[#This Row],[test-allvar]], Table1[[#This Row],[operation-idx]], LEN("pta"))</f>
        <v>pbv</v>
      </c>
      <c r="M174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4" s="1" t="str">
        <f>IFERROR( LEFT(Table1[[#This Row],[sut]], FIND("-", Table1[[#This Row],[sut]])-1), Table1[[#This Row],[sut]])</f>
        <v>cfa</v>
      </c>
      <c r="O174" s="1" t="str">
        <f>IF(Table1[[#This Row],[sut-platform]]="cfa", MID(Table1[[#This Row],[sut]], 5, 2), "~na~")</f>
        <v>ll</v>
      </c>
      <c r="P174" s="1" t="str">
        <f>IF(Table1[[#This Row],[sut-platform]]="cfa", MID(Table1[[#This Row],[sut]], 8, 999), Table1[[#This Row],[sut-cfa-level]])</f>
        <v>noshare-na</v>
      </c>
      <c r="Q174" s="1" t="str">
        <f>IF(Table1[[#This Row],[sut-platform]]="cfa", LEFT(Table1[[#This Row],[suffix-cfa-sharing-alloc]], FIND("-",Table1[[#This Row],[suffix-cfa-sharing-alloc]])-1), "~na~")</f>
        <v>noshare</v>
      </c>
      <c r="R17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4" s="1" t="str">
        <f>MID(Table1[[#This Row],[corpus]], LEN("corpus-")+1, 999)</f>
        <v>100-10-1.txt</v>
      </c>
      <c r="T174" s="1" t="str">
        <f>LEFT(Table1[[#This Row],[corpus-varsuffix]], FIND(".txt", Table1[[#This Row],[corpus-varsuffix]])-1)</f>
        <v>100-10-1</v>
      </c>
      <c r="U174" s="1">
        <f>INT(LEFT(Table1[[#This Row],[corpus-allvar]], FIND("-", Table1[[#This Row],[corpus-varsuffix]])-1))</f>
        <v>100</v>
      </c>
      <c r="V174" s="1" t="str">
        <f>MID(Table1[[#This Row],[corpus-allvar]], LEN(Table1[[#This Row],[corpus-nstrs]])+2, 999)</f>
        <v>10-1</v>
      </c>
      <c r="W174" s="1">
        <f>INT(LEFT(Table1[[#This Row],[corpus-varsuffix2]], FIND("-", Table1[[#This Row],[corpus-varsuffix2]])-1))</f>
        <v>10</v>
      </c>
      <c r="X174" s="1">
        <f>INT(MID(Table1[[#This Row],[corpus-varsuffix2]], LEN(Table1[[#This Row],[corpus-meanlen]])+2, 999))</f>
        <v>1</v>
      </c>
      <c r="Y174" s="4">
        <f>Table1[[#This Row],[concatDoneActualCount]]/Table1[[#This Row],[execTimeActualSec]]</f>
        <v>5544855.833748322</v>
      </c>
      <c r="Z174" s="4">
        <f>CONVERT(Table1[[#This Row],[execTimeActualSec]]/Table1[[#This Row],[concatDoneActualCount]], "s", "ns")</f>
        <v>180.3473399458972</v>
      </c>
    </row>
    <row r="175" spans="1:26" x14ac:dyDescent="0.25">
      <c r="A175" s="1" t="s">
        <v>93</v>
      </c>
      <c r="B175" s="1" t="str">
        <f>Table1[[#This Row],[test]]&amp;"@"&amp;Table1[[#This Row],[corpus]]</f>
        <v>perfexp-cfa-pbv-ll-noshare-na@corpus-100-100-1.txt</v>
      </c>
      <c r="C175" s="5" t="s">
        <v>52</v>
      </c>
      <c r="D175" s="5" t="s">
        <v>43</v>
      </c>
      <c r="E175" s="5" t="s">
        <v>51</v>
      </c>
      <c r="F175" s="5">
        <v>100</v>
      </c>
      <c r="G175" s="5">
        <v>106.37</v>
      </c>
      <c r="H175" s="19">
        <v>51770000</v>
      </c>
      <c r="I175" s="5">
        <v>10.001469</v>
      </c>
      <c r="J175" s="1" t="str">
        <f>MID(Table1[[#This Row],[test]], LEN("perfexp-")+1, 9999)</f>
        <v>cfa-pbv-ll-noshare-na</v>
      </c>
      <c r="K175" s="1">
        <f>FIND("-p", Table1[[#This Row],[test-allvar]])+LEN("-")</f>
        <v>5</v>
      </c>
      <c r="L175" s="1" t="str">
        <f>MID(Table1[[#This Row],[test-allvar]], Table1[[#This Row],[operation-idx]], LEN("pta"))</f>
        <v>pbv</v>
      </c>
      <c r="M175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5" s="1" t="str">
        <f>IFERROR( LEFT(Table1[[#This Row],[sut]], FIND("-", Table1[[#This Row],[sut]])-1), Table1[[#This Row],[sut]])</f>
        <v>cfa</v>
      </c>
      <c r="O175" s="1" t="str">
        <f>IF(Table1[[#This Row],[sut-platform]]="cfa", MID(Table1[[#This Row],[sut]], 5, 2), "~na~")</f>
        <v>ll</v>
      </c>
      <c r="P175" s="1" t="str">
        <f>IF(Table1[[#This Row],[sut-platform]]="cfa", MID(Table1[[#This Row],[sut]], 8, 999), Table1[[#This Row],[sut-cfa-level]])</f>
        <v>noshare-na</v>
      </c>
      <c r="Q175" s="1" t="str">
        <f>IF(Table1[[#This Row],[sut-platform]]="cfa", LEFT(Table1[[#This Row],[suffix-cfa-sharing-alloc]], FIND("-",Table1[[#This Row],[suffix-cfa-sharing-alloc]])-1), "~na~")</f>
        <v>noshare</v>
      </c>
      <c r="R17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5" s="1" t="str">
        <f>MID(Table1[[#This Row],[corpus]], LEN("corpus-")+1, 999)</f>
        <v>100-100-1.txt</v>
      </c>
      <c r="T175" s="1" t="str">
        <f>LEFT(Table1[[#This Row],[corpus-varsuffix]], FIND(".txt", Table1[[#This Row],[corpus-varsuffix]])-1)</f>
        <v>100-100-1</v>
      </c>
      <c r="U175" s="1">
        <f>INT(LEFT(Table1[[#This Row],[corpus-allvar]], FIND("-", Table1[[#This Row],[corpus-varsuffix]])-1))</f>
        <v>100</v>
      </c>
      <c r="V175" s="1" t="str">
        <f>MID(Table1[[#This Row],[corpus-allvar]], LEN(Table1[[#This Row],[corpus-nstrs]])+2, 999)</f>
        <v>100-1</v>
      </c>
      <c r="W175" s="1">
        <f>INT(LEFT(Table1[[#This Row],[corpus-varsuffix2]], FIND("-", Table1[[#This Row],[corpus-varsuffix2]])-1))</f>
        <v>100</v>
      </c>
      <c r="X175" s="1">
        <f>INT(MID(Table1[[#This Row],[corpus-varsuffix2]], LEN(Table1[[#This Row],[corpus-meanlen]])+2, 999))</f>
        <v>1</v>
      </c>
      <c r="Y175" s="4">
        <f>Table1[[#This Row],[concatDoneActualCount]]/Table1[[#This Row],[execTimeActualSec]]</f>
        <v>5176239.6104012318</v>
      </c>
      <c r="Z175" s="4">
        <f>CONVERT(Table1[[#This Row],[execTimeActualSec]]/Table1[[#This Row],[concatDoneActualCount]], "s", "ns")</f>
        <v>193.19043847788294</v>
      </c>
    </row>
    <row r="176" spans="1:26" x14ac:dyDescent="0.25">
      <c r="A176" s="1" t="s">
        <v>93</v>
      </c>
      <c r="B176" s="1" t="str">
        <f>Table1[[#This Row],[test]]&amp;"@"&amp;Table1[[#This Row],[corpus]]</f>
        <v>perfexp-cfa-pbv-ll-noshare-na@corpus-100-2-1.txt</v>
      </c>
      <c r="C176" s="5" t="s">
        <v>52</v>
      </c>
      <c r="D176" s="5" t="s">
        <v>27</v>
      </c>
      <c r="E176" s="5" t="s">
        <v>51</v>
      </c>
      <c r="F176" s="5">
        <v>100</v>
      </c>
      <c r="G176" s="5">
        <v>2.0299999999999998</v>
      </c>
      <c r="H176" s="19">
        <v>55020000</v>
      </c>
      <c r="I176" s="5">
        <v>10.000966999999999</v>
      </c>
      <c r="J176" s="1" t="str">
        <f>MID(Table1[[#This Row],[test]], LEN("perfexp-")+1, 9999)</f>
        <v>cfa-pbv-ll-noshare-na</v>
      </c>
      <c r="K176" s="1">
        <f>FIND("-p", Table1[[#This Row],[test-allvar]])+LEN("-")</f>
        <v>5</v>
      </c>
      <c r="L176" s="1" t="str">
        <f>MID(Table1[[#This Row],[test-allvar]], Table1[[#This Row],[operation-idx]], LEN("pta"))</f>
        <v>pbv</v>
      </c>
      <c r="M176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6" s="1" t="str">
        <f>IFERROR( LEFT(Table1[[#This Row],[sut]], FIND("-", Table1[[#This Row],[sut]])-1), Table1[[#This Row],[sut]])</f>
        <v>cfa</v>
      </c>
      <c r="O176" s="1" t="str">
        <f>IF(Table1[[#This Row],[sut-platform]]="cfa", MID(Table1[[#This Row],[sut]], 5, 2), "~na~")</f>
        <v>ll</v>
      </c>
      <c r="P176" s="1" t="str">
        <f>IF(Table1[[#This Row],[sut-platform]]="cfa", MID(Table1[[#This Row],[sut]], 8, 999), Table1[[#This Row],[sut-cfa-level]])</f>
        <v>noshare-na</v>
      </c>
      <c r="Q176" s="1" t="str">
        <f>IF(Table1[[#This Row],[sut-platform]]="cfa", LEFT(Table1[[#This Row],[suffix-cfa-sharing-alloc]], FIND("-",Table1[[#This Row],[suffix-cfa-sharing-alloc]])-1), "~na~")</f>
        <v>noshare</v>
      </c>
      <c r="R17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6" s="1" t="str">
        <f>MID(Table1[[#This Row],[corpus]], LEN("corpus-")+1, 999)</f>
        <v>100-2-1.txt</v>
      </c>
      <c r="T176" s="1" t="str">
        <f>LEFT(Table1[[#This Row],[corpus-varsuffix]], FIND(".txt", Table1[[#This Row],[corpus-varsuffix]])-1)</f>
        <v>100-2-1</v>
      </c>
      <c r="U176" s="1">
        <f>INT(LEFT(Table1[[#This Row],[corpus-allvar]], FIND("-", Table1[[#This Row],[corpus-varsuffix]])-1))</f>
        <v>100</v>
      </c>
      <c r="V176" s="1" t="str">
        <f>MID(Table1[[#This Row],[corpus-allvar]], LEN(Table1[[#This Row],[corpus-nstrs]])+2, 999)</f>
        <v>2-1</v>
      </c>
      <c r="W176" s="1">
        <f>INT(LEFT(Table1[[#This Row],[corpus-varsuffix2]], FIND("-", Table1[[#This Row],[corpus-varsuffix2]])-1))</f>
        <v>2</v>
      </c>
      <c r="X176" s="1">
        <f>INT(MID(Table1[[#This Row],[corpus-varsuffix2]], LEN(Table1[[#This Row],[corpus-meanlen]])+2, 999))</f>
        <v>1</v>
      </c>
      <c r="Y176" s="4">
        <f>Table1[[#This Row],[concatDoneActualCount]]/Table1[[#This Row],[execTimeActualSec]]</f>
        <v>5501468.0080436226</v>
      </c>
      <c r="Z176" s="4">
        <f>CONVERT(Table1[[#This Row],[execTimeActualSec]]/Table1[[#This Row],[concatDoneActualCount]], "s", "ns")</f>
        <v>181.7696655761541</v>
      </c>
    </row>
    <row r="177" spans="1:26" x14ac:dyDescent="0.25">
      <c r="A177" s="1" t="s">
        <v>93</v>
      </c>
      <c r="B177" s="1" t="str">
        <f>Table1[[#This Row],[test]]&amp;"@"&amp;Table1[[#This Row],[corpus]]</f>
        <v>perfexp-cfa-pbv-ll-noshare-na@corpus-100-20-1.txt</v>
      </c>
      <c r="C177" s="5" t="s">
        <v>52</v>
      </c>
      <c r="D177" s="5" t="s">
        <v>28</v>
      </c>
      <c r="E177" s="5" t="s">
        <v>51</v>
      </c>
      <c r="F177" s="5">
        <v>100</v>
      </c>
      <c r="G177" s="5">
        <v>22.96</v>
      </c>
      <c r="H177" s="19">
        <v>53940000</v>
      </c>
      <c r="I177" s="5">
        <v>10.000951000000001</v>
      </c>
      <c r="J177" s="1" t="str">
        <f>MID(Table1[[#This Row],[test]], LEN("perfexp-")+1, 9999)</f>
        <v>cfa-pbv-ll-noshare-na</v>
      </c>
      <c r="K177" s="1">
        <f>FIND("-p", Table1[[#This Row],[test-allvar]])+LEN("-")</f>
        <v>5</v>
      </c>
      <c r="L177" s="1" t="str">
        <f>MID(Table1[[#This Row],[test-allvar]], Table1[[#This Row],[operation-idx]], LEN("pta"))</f>
        <v>pbv</v>
      </c>
      <c r="M177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7" s="1" t="str">
        <f>IFERROR( LEFT(Table1[[#This Row],[sut]], FIND("-", Table1[[#This Row],[sut]])-1), Table1[[#This Row],[sut]])</f>
        <v>cfa</v>
      </c>
      <c r="O177" s="1" t="str">
        <f>IF(Table1[[#This Row],[sut-platform]]="cfa", MID(Table1[[#This Row],[sut]], 5, 2), "~na~")</f>
        <v>ll</v>
      </c>
      <c r="P177" s="1" t="str">
        <f>IF(Table1[[#This Row],[sut-platform]]="cfa", MID(Table1[[#This Row],[sut]], 8, 999), Table1[[#This Row],[sut-cfa-level]])</f>
        <v>noshare-na</v>
      </c>
      <c r="Q177" s="1" t="str">
        <f>IF(Table1[[#This Row],[sut-platform]]="cfa", LEFT(Table1[[#This Row],[suffix-cfa-sharing-alloc]], FIND("-",Table1[[#This Row],[suffix-cfa-sharing-alloc]])-1), "~na~")</f>
        <v>noshare</v>
      </c>
      <c r="R17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7" s="1" t="str">
        <f>MID(Table1[[#This Row],[corpus]], LEN("corpus-")+1, 999)</f>
        <v>100-20-1.txt</v>
      </c>
      <c r="T177" s="1" t="str">
        <f>LEFT(Table1[[#This Row],[corpus-varsuffix]], FIND(".txt", Table1[[#This Row],[corpus-varsuffix]])-1)</f>
        <v>100-20-1</v>
      </c>
      <c r="U177" s="1">
        <f>INT(LEFT(Table1[[#This Row],[corpus-allvar]], FIND("-", Table1[[#This Row],[corpus-varsuffix]])-1))</f>
        <v>100</v>
      </c>
      <c r="V177" s="1" t="str">
        <f>MID(Table1[[#This Row],[corpus-allvar]], LEN(Table1[[#This Row],[corpus-nstrs]])+2, 999)</f>
        <v>20-1</v>
      </c>
      <c r="W177" s="1">
        <f>INT(LEFT(Table1[[#This Row],[corpus-varsuffix2]], FIND("-", Table1[[#This Row],[corpus-varsuffix2]])-1))</f>
        <v>20</v>
      </c>
      <c r="X177" s="1">
        <f>INT(MID(Table1[[#This Row],[corpus-varsuffix2]], LEN(Table1[[#This Row],[corpus-meanlen]])+2, 999))</f>
        <v>1</v>
      </c>
      <c r="Y177" s="4">
        <f>Table1[[#This Row],[concatDoneActualCount]]/Table1[[#This Row],[execTimeActualSec]]</f>
        <v>5393487.0793787511</v>
      </c>
      <c r="Z177" s="4">
        <f>CONVERT(Table1[[#This Row],[execTimeActualSec]]/Table1[[#This Row],[concatDoneActualCount]], "s", "ns")</f>
        <v>185.40880608083054</v>
      </c>
    </row>
    <row r="178" spans="1:26" x14ac:dyDescent="0.25">
      <c r="A178" s="1" t="s">
        <v>93</v>
      </c>
      <c r="B178" s="1" t="str">
        <f>Table1[[#This Row],[test]]&amp;"@"&amp;Table1[[#This Row],[corpus]]</f>
        <v>perfexp-cfa-pbv-ll-noshare-na@corpus-100-200-1.txt</v>
      </c>
      <c r="C178" s="5" t="s">
        <v>52</v>
      </c>
      <c r="D178" s="5" t="s">
        <v>45</v>
      </c>
      <c r="E178" s="5" t="s">
        <v>51</v>
      </c>
      <c r="F178" s="5">
        <v>100</v>
      </c>
      <c r="G178" s="5">
        <v>177.28</v>
      </c>
      <c r="H178" s="19">
        <v>51750000</v>
      </c>
      <c r="I178" s="5">
        <v>10.001529</v>
      </c>
      <c r="J178" s="1" t="str">
        <f>MID(Table1[[#This Row],[test]], LEN("perfexp-")+1, 9999)</f>
        <v>cfa-pbv-ll-noshare-na</v>
      </c>
      <c r="K178" s="1">
        <f>FIND("-p", Table1[[#This Row],[test-allvar]])+LEN("-")</f>
        <v>5</v>
      </c>
      <c r="L178" s="1" t="str">
        <f>MID(Table1[[#This Row],[test-allvar]], Table1[[#This Row],[operation-idx]], LEN("pta"))</f>
        <v>pbv</v>
      </c>
      <c r="M178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8" s="1" t="str">
        <f>IFERROR( LEFT(Table1[[#This Row],[sut]], FIND("-", Table1[[#This Row],[sut]])-1), Table1[[#This Row],[sut]])</f>
        <v>cfa</v>
      </c>
      <c r="O178" s="1" t="str">
        <f>IF(Table1[[#This Row],[sut-platform]]="cfa", MID(Table1[[#This Row],[sut]], 5, 2), "~na~")</f>
        <v>ll</v>
      </c>
      <c r="P178" s="1" t="str">
        <f>IF(Table1[[#This Row],[sut-platform]]="cfa", MID(Table1[[#This Row],[sut]], 8, 999), Table1[[#This Row],[sut-cfa-level]])</f>
        <v>noshare-na</v>
      </c>
      <c r="Q178" s="1" t="str">
        <f>IF(Table1[[#This Row],[sut-platform]]="cfa", LEFT(Table1[[#This Row],[suffix-cfa-sharing-alloc]], FIND("-",Table1[[#This Row],[suffix-cfa-sharing-alloc]])-1), "~na~")</f>
        <v>noshare</v>
      </c>
      <c r="R17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8" s="1" t="str">
        <f>MID(Table1[[#This Row],[corpus]], LEN("corpus-")+1, 999)</f>
        <v>100-200-1.txt</v>
      </c>
      <c r="T178" s="1" t="str">
        <f>LEFT(Table1[[#This Row],[corpus-varsuffix]], FIND(".txt", Table1[[#This Row],[corpus-varsuffix]])-1)</f>
        <v>100-200-1</v>
      </c>
      <c r="U178" s="1">
        <f>INT(LEFT(Table1[[#This Row],[corpus-allvar]], FIND("-", Table1[[#This Row],[corpus-varsuffix]])-1))</f>
        <v>100</v>
      </c>
      <c r="V178" s="1" t="str">
        <f>MID(Table1[[#This Row],[corpus-allvar]], LEN(Table1[[#This Row],[corpus-nstrs]])+2, 999)</f>
        <v>200-1</v>
      </c>
      <c r="W178" s="1">
        <f>INT(LEFT(Table1[[#This Row],[corpus-varsuffix2]], FIND("-", Table1[[#This Row],[corpus-varsuffix2]])-1))</f>
        <v>200</v>
      </c>
      <c r="X178" s="1">
        <f>INT(MID(Table1[[#This Row],[corpus-varsuffix2]], LEN(Table1[[#This Row],[corpus-meanlen]])+2, 999))</f>
        <v>1</v>
      </c>
      <c r="Y178" s="4">
        <f>Table1[[#This Row],[concatDoneActualCount]]/Table1[[#This Row],[execTimeActualSec]]</f>
        <v>5174208.8634647764</v>
      </c>
      <c r="Z178" s="4">
        <f>CONVERT(Table1[[#This Row],[execTimeActualSec]]/Table1[[#This Row],[concatDoneActualCount]], "s", "ns")</f>
        <v>193.2662608695652</v>
      </c>
    </row>
    <row r="179" spans="1:26" x14ac:dyDescent="0.25">
      <c r="A179" s="1" t="s">
        <v>93</v>
      </c>
      <c r="B179" s="1" t="str">
        <f>Table1[[#This Row],[test]]&amp;"@"&amp;Table1[[#This Row],[corpus]]</f>
        <v>perfexp-cfa-pbv-ll-noshare-na@corpus-100-5-1.txt</v>
      </c>
      <c r="C179" s="5" t="s">
        <v>52</v>
      </c>
      <c r="D179" s="5" t="s">
        <v>29</v>
      </c>
      <c r="E179" s="5" t="s">
        <v>51</v>
      </c>
      <c r="F179" s="5">
        <v>100</v>
      </c>
      <c r="G179" s="5">
        <v>5.27</v>
      </c>
      <c r="H179" s="19">
        <v>54380000</v>
      </c>
      <c r="I179" s="5">
        <v>10.000292999999999</v>
      </c>
      <c r="J179" s="1" t="str">
        <f>MID(Table1[[#This Row],[test]], LEN("perfexp-")+1, 9999)</f>
        <v>cfa-pbv-ll-noshare-na</v>
      </c>
      <c r="K179" s="1">
        <f>FIND("-p", Table1[[#This Row],[test-allvar]])+LEN("-")</f>
        <v>5</v>
      </c>
      <c r="L179" s="1" t="str">
        <f>MID(Table1[[#This Row],[test-allvar]], Table1[[#This Row],[operation-idx]], LEN("pta"))</f>
        <v>pbv</v>
      </c>
      <c r="M179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79" s="1" t="str">
        <f>IFERROR( LEFT(Table1[[#This Row],[sut]], FIND("-", Table1[[#This Row],[sut]])-1), Table1[[#This Row],[sut]])</f>
        <v>cfa</v>
      </c>
      <c r="O179" s="1" t="str">
        <f>IF(Table1[[#This Row],[sut-platform]]="cfa", MID(Table1[[#This Row],[sut]], 5, 2), "~na~")</f>
        <v>ll</v>
      </c>
      <c r="P179" s="1" t="str">
        <f>IF(Table1[[#This Row],[sut-platform]]="cfa", MID(Table1[[#This Row],[sut]], 8, 999), Table1[[#This Row],[sut-cfa-level]])</f>
        <v>noshare-na</v>
      </c>
      <c r="Q179" s="1" t="str">
        <f>IF(Table1[[#This Row],[sut-platform]]="cfa", LEFT(Table1[[#This Row],[suffix-cfa-sharing-alloc]], FIND("-",Table1[[#This Row],[suffix-cfa-sharing-alloc]])-1), "~na~")</f>
        <v>noshare</v>
      </c>
      <c r="R17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79" s="1" t="str">
        <f>MID(Table1[[#This Row],[corpus]], LEN("corpus-")+1, 999)</f>
        <v>100-5-1.txt</v>
      </c>
      <c r="T179" s="1" t="str">
        <f>LEFT(Table1[[#This Row],[corpus-varsuffix]], FIND(".txt", Table1[[#This Row],[corpus-varsuffix]])-1)</f>
        <v>100-5-1</v>
      </c>
      <c r="U179" s="1">
        <f>INT(LEFT(Table1[[#This Row],[corpus-allvar]], FIND("-", Table1[[#This Row],[corpus-varsuffix]])-1))</f>
        <v>100</v>
      </c>
      <c r="V179" s="1" t="str">
        <f>MID(Table1[[#This Row],[corpus-allvar]], LEN(Table1[[#This Row],[corpus-nstrs]])+2, 999)</f>
        <v>5-1</v>
      </c>
      <c r="W179" s="1">
        <f>INT(LEFT(Table1[[#This Row],[corpus-varsuffix2]], FIND("-", Table1[[#This Row],[corpus-varsuffix2]])-1))</f>
        <v>5</v>
      </c>
      <c r="X179" s="1">
        <f>INT(MID(Table1[[#This Row],[corpus-varsuffix2]], LEN(Table1[[#This Row],[corpus-meanlen]])+2, 999))</f>
        <v>1</v>
      </c>
      <c r="Y179" s="4">
        <f>Table1[[#This Row],[concatDoneActualCount]]/Table1[[#This Row],[execTimeActualSec]]</f>
        <v>5437840.6712683318</v>
      </c>
      <c r="Z179" s="4">
        <f>CONVERT(Table1[[#This Row],[execTimeActualSec]]/Table1[[#This Row],[concatDoneActualCount]], "s", "ns")</f>
        <v>183.89652445752114</v>
      </c>
    </row>
    <row r="180" spans="1:26" x14ac:dyDescent="0.25">
      <c r="A180" s="1" t="s">
        <v>93</v>
      </c>
      <c r="B180" s="1" t="str">
        <f>Table1[[#This Row],[test]]&amp;"@"&amp;Table1[[#This Row],[corpus]]</f>
        <v>perfexp-cfa-pbv-ll-noshare-na@corpus-100-50-1.txt</v>
      </c>
      <c r="C180" s="5" t="s">
        <v>52</v>
      </c>
      <c r="D180" s="5" t="s">
        <v>44</v>
      </c>
      <c r="E180" s="5" t="s">
        <v>51</v>
      </c>
      <c r="F180" s="5">
        <v>100</v>
      </c>
      <c r="G180" s="5">
        <v>43.32</v>
      </c>
      <c r="H180" s="19">
        <v>52920000</v>
      </c>
      <c r="I180" s="5">
        <v>10.000218</v>
      </c>
      <c r="J180" s="1" t="str">
        <f>MID(Table1[[#This Row],[test]], LEN("perfexp-")+1, 9999)</f>
        <v>cfa-pbv-ll-noshare-na</v>
      </c>
      <c r="K180" s="1">
        <f>FIND("-p", Table1[[#This Row],[test-allvar]])+LEN("-")</f>
        <v>5</v>
      </c>
      <c r="L180" s="1" t="str">
        <f>MID(Table1[[#This Row],[test-allvar]], Table1[[#This Row],[operation-idx]], LEN("pta"))</f>
        <v>pbv</v>
      </c>
      <c r="M180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80" s="1" t="str">
        <f>IFERROR( LEFT(Table1[[#This Row],[sut]], FIND("-", Table1[[#This Row],[sut]])-1), Table1[[#This Row],[sut]])</f>
        <v>cfa</v>
      </c>
      <c r="O180" s="1" t="str">
        <f>IF(Table1[[#This Row],[sut-platform]]="cfa", MID(Table1[[#This Row],[sut]], 5, 2), "~na~")</f>
        <v>ll</v>
      </c>
      <c r="P180" s="1" t="str">
        <f>IF(Table1[[#This Row],[sut-platform]]="cfa", MID(Table1[[#This Row],[sut]], 8, 999), Table1[[#This Row],[sut-cfa-level]])</f>
        <v>noshare-na</v>
      </c>
      <c r="Q180" s="1" t="str">
        <f>IF(Table1[[#This Row],[sut-platform]]="cfa", LEFT(Table1[[#This Row],[suffix-cfa-sharing-alloc]], FIND("-",Table1[[#This Row],[suffix-cfa-sharing-alloc]])-1), "~na~")</f>
        <v>noshare</v>
      </c>
      <c r="R18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80" s="1" t="str">
        <f>MID(Table1[[#This Row],[corpus]], LEN("corpus-")+1, 999)</f>
        <v>100-50-1.txt</v>
      </c>
      <c r="T180" s="1" t="str">
        <f>LEFT(Table1[[#This Row],[corpus-varsuffix]], FIND(".txt", Table1[[#This Row],[corpus-varsuffix]])-1)</f>
        <v>100-50-1</v>
      </c>
      <c r="U180" s="1">
        <f>INT(LEFT(Table1[[#This Row],[corpus-allvar]], FIND("-", Table1[[#This Row],[corpus-varsuffix]])-1))</f>
        <v>100</v>
      </c>
      <c r="V180" s="1" t="str">
        <f>MID(Table1[[#This Row],[corpus-allvar]], LEN(Table1[[#This Row],[corpus-nstrs]])+2, 999)</f>
        <v>50-1</v>
      </c>
      <c r="W180" s="1">
        <f>INT(LEFT(Table1[[#This Row],[corpus-varsuffix2]], FIND("-", Table1[[#This Row],[corpus-varsuffix2]])-1))</f>
        <v>50</v>
      </c>
      <c r="X180" s="1">
        <f>INT(MID(Table1[[#This Row],[corpus-varsuffix2]], LEN(Table1[[#This Row],[corpus-meanlen]])+2, 999))</f>
        <v>1</v>
      </c>
      <c r="Y180" s="4">
        <f>Table1[[#This Row],[concatDoneActualCount]]/Table1[[#This Row],[execTimeActualSec]]</f>
        <v>5291884.6369149154</v>
      </c>
      <c r="Z180" s="4">
        <f>CONVERT(Table1[[#This Row],[execTimeActualSec]]/Table1[[#This Row],[concatDoneActualCount]], "s", "ns")</f>
        <v>188.96859410430838</v>
      </c>
    </row>
    <row r="181" spans="1:26" x14ac:dyDescent="0.25">
      <c r="A181" s="1" t="s">
        <v>93</v>
      </c>
      <c r="B181" s="1" t="str">
        <f>Table1[[#This Row],[test]]&amp;"@"&amp;Table1[[#This Row],[corpus]]</f>
        <v>perfexp-cfa-pbv-ll-noshare-na@corpus-100-500-1.txt</v>
      </c>
      <c r="C181" s="5" t="s">
        <v>52</v>
      </c>
      <c r="D181" s="5" t="s">
        <v>46</v>
      </c>
      <c r="E181" s="5" t="s">
        <v>51</v>
      </c>
      <c r="F181" s="5">
        <v>100</v>
      </c>
      <c r="G181" s="5">
        <v>557.26</v>
      </c>
      <c r="H181" s="19">
        <v>46600000</v>
      </c>
      <c r="I181" s="5">
        <v>10.001293</v>
      </c>
      <c r="J181" s="1" t="str">
        <f>MID(Table1[[#This Row],[test]], LEN("perfexp-")+1, 9999)</f>
        <v>cfa-pbv-ll-noshare-na</v>
      </c>
      <c r="K181" s="1">
        <f>FIND("-p", Table1[[#This Row],[test-allvar]])+LEN("-")</f>
        <v>5</v>
      </c>
      <c r="L181" s="1" t="str">
        <f>MID(Table1[[#This Row],[test-allvar]], Table1[[#This Row],[operation-idx]], LEN("pta"))</f>
        <v>pbv</v>
      </c>
      <c r="M181" s="1" t="str">
        <f>LEFT(Table1[[#This Row],[test-allvar]], Table1[[#This Row],[operation-idx]]-LEN("-")-1) &amp; MID(Table1[[#This Row],[test-allvar]], Table1[[#This Row],[operation-idx]]+LEN(Table1[[#This Row],[operation]]), 9999)</f>
        <v>cfa-ll-noshare-na</v>
      </c>
      <c r="N181" s="1" t="str">
        <f>IFERROR( LEFT(Table1[[#This Row],[sut]], FIND("-", Table1[[#This Row],[sut]])-1), Table1[[#This Row],[sut]])</f>
        <v>cfa</v>
      </c>
      <c r="O181" s="1" t="str">
        <f>IF(Table1[[#This Row],[sut-platform]]="cfa", MID(Table1[[#This Row],[sut]], 5, 2), "~na~")</f>
        <v>ll</v>
      </c>
      <c r="P181" s="1" t="str">
        <f>IF(Table1[[#This Row],[sut-platform]]="cfa", MID(Table1[[#This Row],[sut]], 8, 999), Table1[[#This Row],[sut-cfa-level]])</f>
        <v>noshare-na</v>
      </c>
      <c r="Q181" s="1" t="str">
        <f>IF(Table1[[#This Row],[sut-platform]]="cfa", LEFT(Table1[[#This Row],[suffix-cfa-sharing-alloc]], FIND("-",Table1[[#This Row],[suffix-cfa-sharing-alloc]])-1), "~na~")</f>
        <v>noshare</v>
      </c>
      <c r="R18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181" s="1" t="str">
        <f>MID(Table1[[#This Row],[corpus]], LEN("corpus-")+1, 999)</f>
        <v>100-500-1.txt</v>
      </c>
      <c r="T181" s="1" t="str">
        <f>LEFT(Table1[[#This Row],[corpus-varsuffix]], FIND(".txt", Table1[[#This Row],[corpus-varsuffix]])-1)</f>
        <v>100-500-1</v>
      </c>
      <c r="U181" s="1">
        <f>INT(LEFT(Table1[[#This Row],[corpus-allvar]], FIND("-", Table1[[#This Row],[corpus-varsuffix]])-1))</f>
        <v>100</v>
      </c>
      <c r="V181" s="1" t="str">
        <f>MID(Table1[[#This Row],[corpus-allvar]], LEN(Table1[[#This Row],[corpus-nstrs]])+2, 999)</f>
        <v>500-1</v>
      </c>
      <c r="W181" s="1">
        <f>INT(LEFT(Table1[[#This Row],[corpus-varsuffix2]], FIND("-", Table1[[#This Row],[corpus-varsuffix2]])-1))</f>
        <v>500</v>
      </c>
      <c r="X181" s="1">
        <f>INT(MID(Table1[[#This Row],[corpus-varsuffix2]], LEN(Table1[[#This Row],[corpus-meanlen]])+2, 999))</f>
        <v>1</v>
      </c>
      <c r="Y181" s="4">
        <f>Table1[[#This Row],[concatDoneActualCount]]/Table1[[#This Row],[execTimeActualSec]]</f>
        <v>4659397.539898091</v>
      </c>
      <c r="Z181" s="4">
        <f>CONVERT(Table1[[#This Row],[execTimeActualSec]]/Table1[[#This Row],[concatDoneActualCount]], "s", "ns")</f>
        <v>214.62002145922747</v>
      </c>
    </row>
    <row r="182" spans="1:26" x14ac:dyDescent="0.25">
      <c r="A182" s="1" t="s">
        <v>93</v>
      </c>
      <c r="B182" s="1" t="str">
        <f>Table1[[#This Row],[test]]&amp;"@"&amp;Table1[[#This Row],[corpus]]</f>
        <v>perfexp-stl-pta-na-na-reuse@corpus-100-1-1.txt</v>
      </c>
      <c r="C182" s="5" t="s">
        <v>60</v>
      </c>
      <c r="D182" s="5" t="s">
        <v>25</v>
      </c>
      <c r="E182" s="5">
        <v>100</v>
      </c>
      <c r="F182" s="5">
        <v>100</v>
      </c>
      <c r="G182" s="5">
        <v>1</v>
      </c>
      <c r="H182" s="19">
        <v>58840000</v>
      </c>
      <c r="I182" s="5">
        <v>10.001257000000001</v>
      </c>
      <c r="J182" s="1" t="str">
        <f>MID(Table1[[#This Row],[test]], LEN("perfexp-")+1, 9999)</f>
        <v>stl-pta-na-na-reuse</v>
      </c>
      <c r="K182" s="1">
        <f>FIND("-p", Table1[[#This Row],[test-allvar]])+LEN("-")</f>
        <v>5</v>
      </c>
      <c r="L182" s="1" t="str">
        <f>MID(Table1[[#This Row],[test-allvar]], Table1[[#This Row],[operation-idx]], LEN("pta"))</f>
        <v>pta</v>
      </c>
      <c r="M182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2" s="1" t="str">
        <f>IFERROR( LEFT(Table1[[#This Row],[sut]], FIND("-", Table1[[#This Row],[sut]])-1), Table1[[#This Row],[sut]])</f>
        <v>stl</v>
      </c>
      <c r="O182" s="1" t="str">
        <f>IF(Table1[[#This Row],[sut-platform]]="cfa", MID(Table1[[#This Row],[sut]], 5, 2), "~na~")</f>
        <v>~na~</v>
      </c>
      <c r="P182" s="1" t="str">
        <f>IF(Table1[[#This Row],[sut-platform]]="cfa", MID(Table1[[#This Row],[sut]], 8, 999), Table1[[#This Row],[sut-cfa-level]])</f>
        <v>~na~</v>
      </c>
      <c r="Q182" s="1" t="str">
        <f>IF(Table1[[#This Row],[sut-platform]]="cfa", LEFT(Table1[[#This Row],[suffix-cfa-sharing-alloc]], FIND("-",Table1[[#This Row],[suffix-cfa-sharing-alloc]])-1), "~na~")</f>
        <v>~na~</v>
      </c>
      <c r="R18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2" s="1" t="str">
        <f>MID(Table1[[#This Row],[corpus]], LEN("corpus-")+1, 999)</f>
        <v>100-1-1.txt</v>
      </c>
      <c r="T182" s="1" t="str">
        <f>LEFT(Table1[[#This Row],[corpus-varsuffix]], FIND(".txt", Table1[[#This Row],[corpus-varsuffix]])-1)</f>
        <v>100-1-1</v>
      </c>
      <c r="U182" s="1">
        <f>INT(LEFT(Table1[[#This Row],[corpus-allvar]], FIND("-", Table1[[#This Row],[corpus-varsuffix]])-1))</f>
        <v>100</v>
      </c>
      <c r="V182" s="1" t="str">
        <f>MID(Table1[[#This Row],[corpus-allvar]], LEN(Table1[[#This Row],[corpus-nstrs]])+2, 999)</f>
        <v>1-1</v>
      </c>
      <c r="W182" s="1">
        <f>INT(LEFT(Table1[[#This Row],[corpus-varsuffix2]], FIND("-", Table1[[#This Row],[corpus-varsuffix2]])-1))</f>
        <v>1</v>
      </c>
      <c r="X182" s="1">
        <f>INT(MID(Table1[[#This Row],[corpus-varsuffix2]], LEN(Table1[[#This Row],[corpus-meanlen]])+2, 999))</f>
        <v>1</v>
      </c>
      <c r="Y182" s="4">
        <f>Table1[[#This Row],[concatDoneActualCount]]/Table1[[#This Row],[execTimeActualSec]]</f>
        <v>5883260.4741583979</v>
      </c>
      <c r="Z182" s="4">
        <f>CONVERT(Table1[[#This Row],[execTimeActualSec]]/Table1[[#This Row],[concatDoneActualCount]], "s", "ns")</f>
        <v>169.97377634262409</v>
      </c>
    </row>
    <row r="183" spans="1:26" x14ac:dyDescent="0.25">
      <c r="A183" s="1" t="s">
        <v>93</v>
      </c>
      <c r="B183" s="1" t="str">
        <f>Table1[[#This Row],[test]]&amp;"@"&amp;Table1[[#This Row],[corpus]]</f>
        <v>perfexp-stl-pta-na-na-reuse@corpus-100-10-1.txt</v>
      </c>
      <c r="C183" s="5" t="s">
        <v>60</v>
      </c>
      <c r="D183" s="5" t="s">
        <v>26</v>
      </c>
      <c r="E183" s="5">
        <v>100</v>
      </c>
      <c r="F183" s="5">
        <v>100</v>
      </c>
      <c r="G183" s="5">
        <v>9.5</v>
      </c>
      <c r="H183" s="19">
        <v>46120000</v>
      </c>
      <c r="I183" s="5">
        <v>10.001484</v>
      </c>
      <c r="J183" s="1" t="str">
        <f>MID(Table1[[#This Row],[test]], LEN("perfexp-")+1, 9999)</f>
        <v>stl-pta-na-na-reuse</v>
      </c>
      <c r="K183" s="1">
        <f>FIND("-p", Table1[[#This Row],[test-allvar]])+LEN("-")</f>
        <v>5</v>
      </c>
      <c r="L183" s="1" t="str">
        <f>MID(Table1[[#This Row],[test-allvar]], Table1[[#This Row],[operation-idx]], LEN("pta"))</f>
        <v>pta</v>
      </c>
      <c r="M183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3" s="1" t="str">
        <f>IFERROR( LEFT(Table1[[#This Row],[sut]], FIND("-", Table1[[#This Row],[sut]])-1), Table1[[#This Row],[sut]])</f>
        <v>stl</v>
      </c>
      <c r="O183" s="1" t="str">
        <f>IF(Table1[[#This Row],[sut-platform]]="cfa", MID(Table1[[#This Row],[sut]], 5, 2), "~na~")</f>
        <v>~na~</v>
      </c>
      <c r="P183" s="1" t="str">
        <f>IF(Table1[[#This Row],[sut-platform]]="cfa", MID(Table1[[#This Row],[sut]], 8, 999), Table1[[#This Row],[sut-cfa-level]])</f>
        <v>~na~</v>
      </c>
      <c r="Q183" s="1" t="str">
        <f>IF(Table1[[#This Row],[sut-platform]]="cfa", LEFT(Table1[[#This Row],[suffix-cfa-sharing-alloc]], FIND("-",Table1[[#This Row],[suffix-cfa-sharing-alloc]])-1), "~na~")</f>
        <v>~na~</v>
      </c>
      <c r="R18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3" s="1" t="str">
        <f>MID(Table1[[#This Row],[corpus]], LEN("corpus-")+1, 999)</f>
        <v>100-10-1.txt</v>
      </c>
      <c r="T183" s="1" t="str">
        <f>LEFT(Table1[[#This Row],[corpus-varsuffix]], FIND(".txt", Table1[[#This Row],[corpus-varsuffix]])-1)</f>
        <v>100-10-1</v>
      </c>
      <c r="U183" s="1">
        <f>INT(LEFT(Table1[[#This Row],[corpus-allvar]], FIND("-", Table1[[#This Row],[corpus-varsuffix]])-1))</f>
        <v>100</v>
      </c>
      <c r="V183" s="1" t="str">
        <f>MID(Table1[[#This Row],[corpus-allvar]], LEN(Table1[[#This Row],[corpus-nstrs]])+2, 999)</f>
        <v>10-1</v>
      </c>
      <c r="W183" s="1">
        <f>INT(LEFT(Table1[[#This Row],[corpus-varsuffix2]], FIND("-", Table1[[#This Row],[corpus-varsuffix2]])-1))</f>
        <v>10</v>
      </c>
      <c r="X183" s="1">
        <f>INT(MID(Table1[[#This Row],[corpus-varsuffix2]], LEN(Table1[[#This Row],[corpus-meanlen]])+2, 999))</f>
        <v>1</v>
      </c>
      <c r="Y183" s="4">
        <f>Table1[[#This Row],[concatDoneActualCount]]/Table1[[#This Row],[execTimeActualSec]]</f>
        <v>4611315.6807529768</v>
      </c>
      <c r="Z183" s="4">
        <f>CONVERT(Table1[[#This Row],[execTimeActualSec]]/Table1[[#This Row],[concatDoneActualCount]], "s", "ns")</f>
        <v>216.85784908933218</v>
      </c>
    </row>
    <row r="184" spans="1:26" x14ac:dyDescent="0.25">
      <c r="A184" s="1" t="s">
        <v>93</v>
      </c>
      <c r="B184" s="1" t="str">
        <f>Table1[[#This Row],[test]]&amp;"@"&amp;Table1[[#This Row],[corpus]]</f>
        <v>perfexp-stl-pta-na-na-reuse@corpus-100-100-1.txt</v>
      </c>
      <c r="C184" s="5" t="s">
        <v>60</v>
      </c>
      <c r="D184" s="5" t="s">
        <v>43</v>
      </c>
      <c r="E184" s="5">
        <v>100</v>
      </c>
      <c r="F184" s="5">
        <v>100</v>
      </c>
      <c r="G184" s="5">
        <v>106.37</v>
      </c>
      <c r="H184" s="19">
        <v>12710000</v>
      </c>
      <c r="I184" s="5">
        <v>10.000025000000001</v>
      </c>
      <c r="J184" s="1" t="str">
        <f>MID(Table1[[#This Row],[test]], LEN("perfexp-")+1, 9999)</f>
        <v>stl-pta-na-na-reuse</v>
      </c>
      <c r="K184" s="1">
        <f>FIND("-p", Table1[[#This Row],[test-allvar]])+LEN("-")</f>
        <v>5</v>
      </c>
      <c r="L184" s="1" t="str">
        <f>MID(Table1[[#This Row],[test-allvar]], Table1[[#This Row],[operation-idx]], LEN("pta"))</f>
        <v>pta</v>
      </c>
      <c r="M184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4" s="1" t="str">
        <f>IFERROR( LEFT(Table1[[#This Row],[sut]], FIND("-", Table1[[#This Row],[sut]])-1), Table1[[#This Row],[sut]])</f>
        <v>stl</v>
      </c>
      <c r="O184" s="1" t="str">
        <f>IF(Table1[[#This Row],[sut-platform]]="cfa", MID(Table1[[#This Row],[sut]], 5, 2), "~na~")</f>
        <v>~na~</v>
      </c>
      <c r="P184" s="1" t="str">
        <f>IF(Table1[[#This Row],[sut-platform]]="cfa", MID(Table1[[#This Row],[sut]], 8, 999), Table1[[#This Row],[sut-cfa-level]])</f>
        <v>~na~</v>
      </c>
      <c r="Q184" s="1" t="str">
        <f>IF(Table1[[#This Row],[sut-platform]]="cfa", LEFT(Table1[[#This Row],[suffix-cfa-sharing-alloc]], FIND("-",Table1[[#This Row],[suffix-cfa-sharing-alloc]])-1), "~na~")</f>
        <v>~na~</v>
      </c>
      <c r="R18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4" s="1" t="str">
        <f>MID(Table1[[#This Row],[corpus]], LEN("corpus-")+1, 999)</f>
        <v>100-100-1.txt</v>
      </c>
      <c r="T184" s="1" t="str">
        <f>LEFT(Table1[[#This Row],[corpus-varsuffix]], FIND(".txt", Table1[[#This Row],[corpus-varsuffix]])-1)</f>
        <v>100-100-1</v>
      </c>
      <c r="U184" s="1">
        <f>INT(LEFT(Table1[[#This Row],[corpus-allvar]], FIND("-", Table1[[#This Row],[corpus-varsuffix]])-1))</f>
        <v>100</v>
      </c>
      <c r="V184" s="1" t="str">
        <f>MID(Table1[[#This Row],[corpus-allvar]], LEN(Table1[[#This Row],[corpus-nstrs]])+2, 999)</f>
        <v>100-1</v>
      </c>
      <c r="W184" s="1">
        <f>INT(LEFT(Table1[[#This Row],[corpus-varsuffix2]], FIND("-", Table1[[#This Row],[corpus-varsuffix2]])-1))</f>
        <v>100</v>
      </c>
      <c r="X184" s="1">
        <f>INT(MID(Table1[[#This Row],[corpus-varsuffix2]], LEN(Table1[[#This Row],[corpus-meanlen]])+2, 999))</f>
        <v>1</v>
      </c>
      <c r="Y184" s="4">
        <f>Table1[[#This Row],[concatDoneActualCount]]/Table1[[#This Row],[execTimeActualSec]]</f>
        <v>1270996.8225079437</v>
      </c>
      <c r="Z184" s="4">
        <f>CONVERT(Table1[[#This Row],[execTimeActualSec]]/Table1[[#This Row],[concatDoneActualCount]], "s", "ns")</f>
        <v>786.78402832415418</v>
      </c>
    </row>
    <row r="185" spans="1:26" x14ac:dyDescent="0.25">
      <c r="A185" s="1" t="s">
        <v>93</v>
      </c>
      <c r="B185" s="1" t="str">
        <f>Table1[[#This Row],[test]]&amp;"@"&amp;Table1[[#This Row],[corpus]]</f>
        <v>perfexp-stl-pta-na-na-reuse@corpus-100-2-1.txt</v>
      </c>
      <c r="C185" s="5" t="s">
        <v>60</v>
      </c>
      <c r="D185" s="5" t="s">
        <v>27</v>
      </c>
      <c r="E185" s="5">
        <v>100</v>
      </c>
      <c r="F185" s="5">
        <v>100</v>
      </c>
      <c r="G185" s="5">
        <v>2.0299999999999998</v>
      </c>
      <c r="H185" s="19">
        <v>53460000</v>
      </c>
      <c r="I185" s="5">
        <v>10.000026999999999</v>
      </c>
      <c r="J185" s="1" t="str">
        <f>MID(Table1[[#This Row],[test]], LEN("perfexp-")+1, 9999)</f>
        <v>stl-pta-na-na-reuse</v>
      </c>
      <c r="K185" s="1">
        <f>FIND("-p", Table1[[#This Row],[test-allvar]])+LEN("-")</f>
        <v>5</v>
      </c>
      <c r="L185" s="1" t="str">
        <f>MID(Table1[[#This Row],[test-allvar]], Table1[[#This Row],[operation-idx]], LEN("pta"))</f>
        <v>pta</v>
      </c>
      <c r="M185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5" s="1" t="str">
        <f>IFERROR( LEFT(Table1[[#This Row],[sut]], FIND("-", Table1[[#This Row],[sut]])-1), Table1[[#This Row],[sut]])</f>
        <v>stl</v>
      </c>
      <c r="O185" s="1" t="str">
        <f>IF(Table1[[#This Row],[sut-platform]]="cfa", MID(Table1[[#This Row],[sut]], 5, 2), "~na~")</f>
        <v>~na~</v>
      </c>
      <c r="P185" s="1" t="str">
        <f>IF(Table1[[#This Row],[sut-platform]]="cfa", MID(Table1[[#This Row],[sut]], 8, 999), Table1[[#This Row],[sut-cfa-level]])</f>
        <v>~na~</v>
      </c>
      <c r="Q185" s="1" t="str">
        <f>IF(Table1[[#This Row],[sut-platform]]="cfa", LEFT(Table1[[#This Row],[suffix-cfa-sharing-alloc]], FIND("-",Table1[[#This Row],[suffix-cfa-sharing-alloc]])-1), "~na~")</f>
        <v>~na~</v>
      </c>
      <c r="R18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5" s="1" t="str">
        <f>MID(Table1[[#This Row],[corpus]], LEN("corpus-")+1, 999)</f>
        <v>100-2-1.txt</v>
      </c>
      <c r="T185" s="1" t="str">
        <f>LEFT(Table1[[#This Row],[corpus-varsuffix]], FIND(".txt", Table1[[#This Row],[corpus-varsuffix]])-1)</f>
        <v>100-2-1</v>
      </c>
      <c r="U185" s="1">
        <f>INT(LEFT(Table1[[#This Row],[corpus-allvar]], FIND("-", Table1[[#This Row],[corpus-varsuffix]])-1))</f>
        <v>100</v>
      </c>
      <c r="V185" s="1" t="str">
        <f>MID(Table1[[#This Row],[corpus-allvar]], LEN(Table1[[#This Row],[corpus-nstrs]])+2, 999)</f>
        <v>2-1</v>
      </c>
      <c r="W185" s="1">
        <f>INT(LEFT(Table1[[#This Row],[corpus-varsuffix2]], FIND("-", Table1[[#This Row],[corpus-varsuffix2]])-1))</f>
        <v>2</v>
      </c>
      <c r="X185" s="1">
        <f>INT(MID(Table1[[#This Row],[corpus-varsuffix2]], LEN(Table1[[#This Row],[corpus-meanlen]])+2, 999))</f>
        <v>1</v>
      </c>
      <c r="Y185" s="4">
        <f>Table1[[#This Row],[concatDoneActualCount]]/Table1[[#This Row],[execTimeActualSec]]</f>
        <v>5345985.565838973</v>
      </c>
      <c r="Z185" s="4">
        <f>CONVERT(Table1[[#This Row],[execTimeActualSec]]/Table1[[#This Row],[concatDoneActualCount]], "s", "ns")</f>
        <v>187.05624766180321</v>
      </c>
    </row>
    <row r="186" spans="1:26" x14ac:dyDescent="0.25">
      <c r="A186" s="1" t="s">
        <v>93</v>
      </c>
      <c r="B186" s="1" t="str">
        <f>Table1[[#This Row],[test]]&amp;"@"&amp;Table1[[#This Row],[corpus]]</f>
        <v>perfexp-stl-pta-na-na-reuse@corpus-100-20-1.txt</v>
      </c>
      <c r="C186" s="5" t="s">
        <v>60</v>
      </c>
      <c r="D186" s="5" t="s">
        <v>28</v>
      </c>
      <c r="E186" s="5">
        <v>100</v>
      </c>
      <c r="F186" s="5">
        <v>100</v>
      </c>
      <c r="G186" s="5">
        <v>22.96</v>
      </c>
      <c r="H186" s="19">
        <v>34640000</v>
      </c>
      <c r="I186" s="5">
        <v>10.000799000000001</v>
      </c>
      <c r="J186" s="1" t="str">
        <f>MID(Table1[[#This Row],[test]], LEN("perfexp-")+1, 9999)</f>
        <v>stl-pta-na-na-reuse</v>
      </c>
      <c r="K186" s="1">
        <f>FIND("-p", Table1[[#This Row],[test-allvar]])+LEN("-")</f>
        <v>5</v>
      </c>
      <c r="L186" s="1" t="str">
        <f>MID(Table1[[#This Row],[test-allvar]], Table1[[#This Row],[operation-idx]], LEN("pta"))</f>
        <v>pta</v>
      </c>
      <c r="M186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6" s="1" t="str">
        <f>IFERROR( LEFT(Table1[[#This Row],[sut]], FIND("-", Table1[[#This Row],[sut]])-1), Table1[[#This Row],[sut]])</f>
        <v>stl</v>
      </c>
      <c r="O186" s="1" t="str">
        <f>IF(Table1[[#This Row],[sut-platform]]="cfa", MID(Table1[[#This Row],[sut]], 5, 2), "~na~")</f>
        <v>~na~</v>
      </c>
      <c r="P186" s="1" t="str">
        <f>IF(Table1[[#This Row],[sut-platform]]="cfa", MID(Table1[[#This Row],[sut]], 8, 999), Table1[[#This Row],[sut-cfa-level]])</f>
        <v>~na~</v>
      </c>
      <c r="Q186" s="1" t="str">
        <f>IF(Table1[[#This Row],[sut-platform]]="cfa", LEFT(Table1[[#This Row],[suffix-cfa-sharing-alloc]], FIND("-",Table1[[#This Row],[suffix-cfa-sharing-alloc]])-1), "~na~")</f>
        <v>~na~</v>
      </c>
      <c r="R18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6" s="1" t="str">
        <f>MID(Table1[[#This Row],[corpus]], LEN("corpus-")+1, 999)</f>
        <v>100-20-1.txt</v>
      </c>
      <c r="T186" s="1" t="str">
        <f>LEFT(Table1[[#This Row],[corpus-varsuffix]], FIND(".txt", Table1[[#This Row],[corpus-varsuffix]])-1)</f>
        <v>100-20-1</v>
      </c>
      <c r="U186" s="1">
        <f>INT(LEFT(Table1[[#This Row],[corpus-allvar]], FIND("-", Table1[[#This Row],[corpus-varsuffix]])-1))</f>
        <v>100</v>
      </c>
      <c r="V186" s="1" t="str">
        <f>MID(Table1[[#This Row],[corpus-allvar]], LEN(Table1[[#This Row],[corpus-nstrs]])+2, 999)</f>
        <v>20-1</v>
      </c>
      <c r="W186" s="1">
        <f>INT(LEFT(Table1[[#This Row],[corpus-varsuffix2]], FIND("-", Table1[[#This Row],[corpus-varsuffix2]])-1))</f>
        <v>20</v>
      </c>
      <c r="X186" s="1">
        <f>INT(MID(Table1[[#This Row],[corpus-varsuffix2]], LEN(Table1[[#This Row],[corpus-meanlen]])+2, 999))</f>
        <v>1</v>
      </c>
      <c r="Y186" s="4">
        <f>Table1[[#This Row],[concatDoneActualCount]]/Table1[[#This Row],[execTimeActualSec]]</f>
        <v>3463723.2485124436</v>
      </c>
      <c r="Z186" s="4">
        <f>CONVERT(Table1[[#This Row],[execTimeActualSec]]/Table1[[#This Row],[concatDoneActualCount]], "s", "ns")</f>
        <v>288.70666859122406</v>
      </c>
    </row>
    <row r="187" spans="1:26" x14ac:dyDescent="0.25">
      <c r="A187" s="1" t="s">
        <v>93</v>
      </c>
      <c r="B187" s="1" t="str">
        <f>Table1[[#This Row],[test]]&amp;"@"&amp;Table1[[#This Row],[corpus]]</f>
        <v>perfexp-stl-pta-na-na-reuse@corpus-100-200-1.txt</v>
      </c>
      <c r="C187" s="5" t="s">
        <v>60</v>
      </c>
      <c r="D187" s="5" t="s">
        <v>45</v>
      </c>
      <c r="E187" s="5">
        <v>100</v>
      </c>
      <c r="F187" s="5">
        <v>100</v>
      </c>
      <c r="G187" s="5">
        <v>177.28</v>
      </c>
      <c r="H187" s="19">
        <v>7920000</v>
      </c>
      <c r="I187" s="5">
        <v>10.004859</v>
      </c>
      <c r="J187" s="1" t="str">
        <f>MID(Table1[[#This Row],[test]], LEN("perfexp-")+1, 9999)</f>
        <v>stl-pta-na-na-reuse</v>
      </c>
      <c r="K187" s="1">
        <f>FIND("-p", Table1[[#This Row],[test-allvar]])+LEN("-")</f>
        <v>5</v>
      </c>
      <c r="L187" s="1" t="str">
        <f>MID(Table1[[#This Row],[test-allvar]], Table1[[#This Row],[operation-idx]], LEN("pta"))</f>
        <v>pta</v>
      </c>
      <c r="M187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7" s="1" t="str">
        <f>IFERROR( LEFT(Table1[[#This Row],[sut]], FIND("-", Table1[[#This Row],[sut]])-1), Table1[[#This Row],[sut]])</f>
        <v>stl</v>
      </c>
      <c r="O187" s="1" t="str">
        <f>IF(Table1[[#This Row],[sut-platform]]="cfa", MID(Table1[[#This Row],[sut]], 5, 2), "~na~")</f>
        <v>~na~</v>
      </c>
      <c r="P187" s="1" t="str">
        <f>IF(Table1[[#This Row],[sut-platform]]="cfa", MID(Table1[[#This Row],[sut]], 8, 999), Table1[[#This Row],[sut-cfa-level]])</f>
        <v>~na~</v>
      </c>
      <c r="Q187" s="1" t="str">
        <f>IF(Table1[[#This Row],[sut-platform]]="cfa", LEFT(Table1[[#This Row],[suffix-cfa-sharing-alloc]], FIND("-",Table1[[#This Row],[suffix-cfa-sharing-alloc]])-1), "~na~")</f>
        <v>~na~</v>
      </c>
      <c r="R18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7" s="1" t="str">
        <f>MID(Table1[[#This Row],[corpus]], LEN("corpus-")+1, 999)</f>
        <v>100-200-1.txt</v>
      </c>
      <c r="T187" s="1" t="str">
        <f>LEFT(Table1[[#This Row],[corpus-varsuffix]], FIND(".txt", Table1[[#This Row],[corpus-varsuffix]])-1)</f>
        <v>100-200-1</v>
      </c>
      <c r="U187" s="1">
        <f>INT(LEFT(Table1[[#This Row],[corpus-allvar]], FIND("-", Table1[[#This Row],[corpus-varsuffix]])-1))</f>
        <v>100</v>
      </c>
      <c r="V187" s="1" t="str">
        <f>MID(Table1[[#This Row],[corpus-allvar]], LEN(Table1[[#This Row],[corpus-nstrs]])+2, 999)</f>
        <v>200-1</v>
      </c>
      <c r="W187" s="1">
        <f>INT(LEFT(Table1[[#This Row],[corpus-varsuffix2]], FIND("-", Table1[[#This Row],[corpus-varsuffix2]])-1))</f>
        <v>200</v>
      </c>
      <c r="X187" s="1">
        <f>INT(MID(Table1[[#This Row],[corpus-varsuffix2]], LEN(Table1[[#This Row],[corpus-meanlen]])+2, 999))</f>
        <v>1</v>
      </c>
      <c r="Y187" s="4">
        <f>Table1[[#This Row],[concatDoneActualCount]]/Table1[[#This Row],[execTimeActualSec]]</f>
        <v>791615.35409944307</v>
      </c>
      <c r="Z187" s="4">
        <f>CONVERT(Table1[[#This Row],[execTimeActualSec]]/Table1[[#This Row],[concatDoneActualCount]], "s", "ns")</f>
        <v>1263.2397727272728</v>
      </c>
    </row>
    <row r="188" spans="1:26" x14ac:dyDescent="0.25">
      <c r="A188" s="1" t="s">
        <v>93</v>
      </c>
      <c r="B188" s="1" t="str">
        <f>Table1[[#This Row],[test]]&amp;"@"&amp;Table1[[#This Row],[corpus]]</f>
        <v>perfexp-stl-pta-na-na-reuse@corpus-100-5-1.txt</v>
      </c>
      <c r="C188" s="5" t="s">
        <v>60</v>
      </c>
      <c r="D188" s="5" t="s">
        <v>29</v>
      </c>
      <c r="E188" s="5">
        <v>100</v>
      </c>
      <c r="F188" s="5">
        <v>100</v>
      </c>
      <c r="G188" s="5">
        <v>5.27</v>
      </c>
      <c r="H188" s="19">
        <v>46960000</v>
      </c>
      <c r="I188" s="5">
        <v>10.002011</v>
      </c>
      <c r="J188" s="1" t="str">
        <f>MID(Table1[[#This Row],[test]], LEN("perfexp-")+1, 9999)</f>
        <v>stl-pta-na-na-reuse</v>
      </c>
      <c r="K188" s="1">
        <f>FIND("-p", Table1[[#This Row],[test-allvar]])+LEN("-")</f>
        <v>5</v>
      </c>
      <c r="L188" s="1" t="str">
        <f>MID(Table1[[#This Row],[test-allvar]], Table1[[#This Row],[operation-idx]], LEN("pta"))</f>
        <v>pta</v>
      </c>
      <c r="M188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8" s="1" t="str">
        <f>IFERROR( LEFT(Table1[[#This Row],[sut]], FIND("-", Table1[[#This Row],[sut]])-1), Table1[[#This Row],[sut]])</f>
        <v>stl</v>
      </c>
      <c r="O188" s="1" t="str">
        <f>IF(Table1[[#This Row],[sut-platform]]="cfa", MID(Table1[[#This Row],[sut]], 5, 2), "~na~")</f>
        <v>~na~</v>
      </c>
      <c r="P188" s="1" t="str">
        <f>IF(Table1[[#This Row],[sut-platform]]="cfa", MID(Table1[[#This Row],[sut]], 8, 999), Table1[[#This Row],[sut-cfa-level]])</f>
        <v>~na~</v>
      </c>
      <c r="Q188" s="1" t="str">
        <f>IF(Table1[[#This Row],[sut-platform]]="cfa", LEFT(Table1[[#This Row],[suffix-cfa-sharing-alloc]], FIND("-",Table1[[#This Row],[suffix-cfa-sharing-alloc]])-1), "~na~")</f>
        <v>~na~</v>
      </c>
      <c r="R18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8" s="1" t="str">
        <f>MID(Table1[[#This Row],[corpus]], LEN("corpus-")+1, 999)</f>
        <v>100-5-1.txt</v>
      </c>
      <c r="T188" s="1" t="str">
        <f>LEFT(Table1[[#This Row],[corpus-varsuffix]], FIND(".txt", Table1[[#This Row],[corpus-varsuffix]])-1)</f>
        <v>100-5-1</v>
      </c>
      <c r="U188" s="1">
        <f>INT(LEFT(Table1[[#This Row],[corpus-allvar]], FIND("-", Table1[[#This Row],[corpus-varsuffix]])-1))</f>
        <v>100</v>
      </c>
      <c r="V188" s="1" t="str">
        <f>MID(Table1[[#This Row],[corpus-allvar]], LEN(Table1[[#This Row],[corpus-nstrs]])+2, 999)</f>
        <v>5-1</v>
      </c>
      <c r="W188" s="1">
        <f>INT(LEFT(Table1[[#This Row],[corpus-varsuffix2]], FIND("-", Table1[[#This Row],[corpus-varsuffix2]])-1))</f>
        <v>5</v>
      </c>
      <c r="X188" s="1">
        <f>INT(MID(Table1[[#This Row],[corpus-varsuffix2]], LEN(Table1[[#This Row],[corpus-meanlen]])+2, 999))</f>
        <v>1</v>
      </c>
      <c r="Y188" s="4">
        <f>Table1[[#This Row],[concatDoneActualCount]]/Table1[[#This Row],[execTimeActualSec]]</f>
        <v>4695055.824273739</v>
      </c>
      <c r="Z188" s="4">
        <f>CONVERT(Table1[[#This Row],[execTimeActualSec]]/Table1[[#This Row],[concatDoneActualCount]], "s", "ns")</f>
        <v>212.99001277683132</v>
      </c>
    </row>
    <row r="189" spans="1:26" x14ac:dyDescent="0.25">
      <c r="A189" s="1" t="s">
        <v>93</v>
      </c>
      <c r="B189" s="1" t="str">
        <f>Table1[[#This Row],[test]]&amp;"@"&amp;Table1[[#This Row],[corpus]]</f>
        <v>perfexp-stl-pta-na-na-reuse@corpus-100-50-1.txt</v>
      </c>
      <c r="C189" s="5" t="s">
        <v>60</v>
      </c>
      <c r="D189" s="5" t="s">
        <v>44</v>
      </c>
      <c r="E189" s="5">
        <v>100</v>
      </c>
      <c r="F189" s="5">
        <v>100</v>
      </c>
      <c r="G189" s="5">
        <v>43.32</v>
      </c>
      <c r="H189" s="19">
        <v>25180000</v>
      </c>
      <c r="I189" s="5">
        <v>10.003429000000001</v>
      </c>
      <c r="J189" s="1" t="str">
        <f>MID(Table1[[#This Row],[test]], LEN("perfexp-")+1, 9999)</f>
        <v>stl-pta-na-na-reuse</v>
      </c>
      <c r="K189" s="1">
        <f>FIND("-p", Table1[[#This Row],[test-allvar]])+LEN("-")</f>
        <v>5</v>
      </c>
      <c r="L189" s="1" t="str">
        <f>MID(Table1[[#This Row],[test-allvar]], Table1[[#This Row],[operation-idx]], LEN("pta"))</f>
        <v>pta</v>
      </c>
      <c r="M189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89" s="1" t="str">
        <f>IFERROR( LEFT(Table1[[#This Row],[sut]], FIND("-", Table1[[#This Row],[sut]])-1), Table1[[#This Row],[sut]])</f>
        <v>stl</v>
      </c>
      <c r="O189" s="1" t="str">
        <f>IF(Table1[[#This Row],[sut-platform]]="cfa", MID(Table1[[#This Row],[sut]], 5, 2), "~na~")</f>
        <v>~na~</v>
      </c>
      <c r="P189" s="1" t="str">
        <f>IF(Table1[[#This Row],[sut-platform]]="cfa", MID(Table1[[#This Row],[sut]], 8, 999), Table1[[#This Row],[sut-cfa-level]])</f>
        <v>~na~</v>
      </c>
      <c r="Q189" s="1" t="str">
        <f>IF(Table1[[#This Row],[sut-platform]]="cfa", LEFT(Table1[[#This Row],[suffix-cfa-sharing-alloc]], FIND("-",Table1[[#This Row],[suffix-cfa-sharing-alloc]])-1), "~na~")</f>
        <v>~na~</v>
      </c>
      <c r="R18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89" s="1" t="str">
        <f>MID(Table1[[#This Row],[corpus]], LEN("corpus-")+1, 999)</f>
        <v>100-50-1.txt</v>
      </c>
      <c r="T189" s="1" t="str">
        <f>LEFT(Table1[[#This Row],[corpus-varsuffix]], FIND(".txt", Table1[[#This Row],[corpus-varsuffix]])-1)</f>
        <v>100-50-1</v>
      </c>
      <c r="U189" s="1">
        <f>INT(LEFT(Table1[[#This Row],[corpus-allvar]], FIND("-", Table1[[#This Row],[corpus-varsuffix]])-1))</f>
        <v>100</v>
      </c>
      <c r="V189" s="1" t="str">
        <f>MID(Table1[[#This Row],[corpus-allvar]], LEN(Table1[[#This Row],[corpus-nstrs]])+2, 999)</f>
        <v>50-1</v>
      </c>
      <c r="W189" s="1">
        <f>INT(LEFT(Table1[[#This Row],[corpus-varsuffix2]], FIND("-", Table1[[#This Row],[corpus-varsuffix2]])-1))</f>
        <v>50</v>
      </c>
      <c r="X189" s="1">
        <f>INT(MID(Table1[[#This Row],[corpus-varsuffix2]], LEN(Table1[[#This Row],[corpus-meanlen]])+2, 999))</f>
        <v>1</v>
      </c>
      <c r="Y189" s="4">
        <f>Table1[[#This Row],[concatDoneActualCount]]/Table1[[#This Row],[execTimeActualSec]]</f>
        <v>2517136.8737659855</v>
      </c>
      <c r="Z189" s="4">
        <f>CONVERT(Table1[[#This Row],[execTimeActualSec]]/Table1[[#This Row],[concatDoneActualCount]], "s", "ns")</f>
        <v>397.27676727561555</v>
      </c>
    </row>
    <row r="190" spans="1:26" x14ac:dyDescent="0.25">
      <c r="A190" s="1" t="s">
        <v>93</v>
      </c>
      <c r="B190" s="1" t="str">
        <f>Table1[[#This Row],[test]]&amp;"@"&amp;Table1[[#This Row],[corpus]]</f>
        <v>perfexp-stl-pta-na-na-reuse@corpus-100-500-1.txt</v>
      </c>
      <c r="C190" s="5" t="s">
        <v>60</v>
      </c>
      <c r="D190" s="5" t="s">
        <v>46</v>
      </c>
      <c r="E190" s="5">
        <v>100</v>
      </c>
      <c r="F190" s="5">
        <v>100</v>
      </c>
      <c r="G190" s="5">
        <v>557.26</v>
      </c>
      <c r="H190" s="19">
        <v>2760000</v>
      </c>
      <c r="I190" s="5">
        <v>10.002492</v>
      </c>
      <c r="J190" s="1" t="str">
        <f>MID(Table1[[#This Row],[test]], LEN("perfexp-")+1, 9999)</f>
        <v>stl-pta-na-na-reuse</v>
      </c>
      <c r="K190" s="1">
        <f>FIND("-p", Table1[[#This Row],[test-allvar]])+LEN("-")</f>
        <v>5</v>
      </c>
      <c r="L190" s="1" t="str">
        <f>MID(Table1[[#This Row],[test-allvar]], Table1[[#This Row],[operation-idx]], LEN("pta"))</f>
        <v>pta</v>
      </c>
      <c r="M190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190" s="1" t="str">
        <f>IFERROR( LEFT(Table1[[#This Row],[sut]], FIND("-", Table1[[#This Row],[sut]])-1), Table1[[#This Row],[sut]])</f>
        <v>stl</v>
      </c>
      <c r="O190" s="1" t="str">
        <f>IF(Table1[[#This Row],[sut-platform]]="cfa", MID(Table1[[#This Row],[sut]], 5, 2), "~na~")</f>
        <v>~na~</v>
      </c>
      <c r="P190" s="1" t="str">
        <f>IF(Table1[[#This Row],[sut-platform]]="cfa", MID(Table1[[#This Row],[sut]], 8, 999), Table1[[#This Row],[sut-cfa-level]])</f>
        <v>~na~</v>
      </c>
      <c r="Q190" s="1" t="str">
        <f>IF(Table1[[#This Row],[sut-platform]]="cfa", LEFT(Table1[[#This Row],[suffix-cfa-sharing-alloc]], FIND("-",Table1[[#This Row],[suffix-cfa-sharing-alloc]])-1), "~na~")</f>
        <v>~na~</v>
      </c>
      <c r="R19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190" s="1" t="str">
        <f>MID(Table1[[#This Row],[corpus]], LEN("corpus-")+1, 999)</f>
        <v>100-500-1.txt</v>
      </c>
      <c r="T190" s="1" t="str">
        <f>LEFT(Table1[[#This Row],[corpus-varsuffix]], FIND(".txt", Table1[[#This Row],[corpus-varsuffix]])-1)</f>
        <v>100-500-1</v>
      </c>
      <c r="U190" s="1">
        <f>INT(LEFT(Table1[[#This Row],[corpus-allvar]], FIND("-", Table1[[#This Row],[corpus-varsuffix]])-1))</f>
        <v>100</v>
      </c>
      <c r="V190" s="1" t="str">
        <f>MID(Table1[[#This Row],[corpus-allvar]], LEN(Table1[[#This Row],[corpus-nstrs]])+2, 999)</f>
        <v>500-1</v>
      </c>
      <c r="W190" s="1">
        <f>INT(LEFT(Table1[[#This Row],[corpus-varsuffix2]], FIND("-", Table1[[#This Row],[corpus-varsuffix2]])-1))</f>
        <v>500</v>
      </c>
      <c r="X190" s="1">
        <f>INT(MID(Table1[[#This Row],[corpus-varsuffix2]], LEN(Table1[[#This Row],[corpus-meanlen]])+2, 999))</f>
        <v>1</v>
      </c>
      <c r="Y190" s="4">
        <f>Table1[[#This Row],[concatDoneActualCount]]/Table1[[#This Row],[execTimeActualSec]]</f>
        <v>275931.23793550645</v>
      </c>
      <c r="Z190" s="4">
        <f>CONVERT(Table1[[#This Row],[execTimeActualSec]]/Table1[[#This Row],[concatDoneActualCount]], "s", "ns")</f>
        <v>3624.0913043478258</v>
      </c>
    </row>
    <row r="191" spans="1:26" x14ac:dyDescent="0.25">
      <c r="A191" s="1" t="s">
        <v>93</v>
      </c>
      <c r="B191" s="1" t="str">
        <f>Table1[[#This Row],[test]]&amp;"@"&amp;Table1[[#This Row],[corpus]]</f>
        <v>perfexp-stl-pta-na-na-fresh@corpus-100-1-1.txt</v>
      </c>
      <c r="C191" s="5" t="s">
        <v>61</v>
      </c>
      <c r="D191" s="5" t="s">
        <v>25</v>
      </c>
      <c r="E191" s="5">
        <v>100</v>
      </c>
      <c r="F191" s="5">
        <v>100</v>
      </c>
      <c r="G191" s="5">
        <v>1</v>
      </c>
      <c r="H191" s="19">
        <v>57300000</v>
      </c>
      <c r="I191" s="5">
        <v>10.001270999999999</v>
      </c>
      <c r="J191" s="1" t="str">
        <f>MID(Table1[[#This Row],[test]], LEN("perfexp-")+1, 9999)</f>
        <v>stl-pta-na-na-fresh</v>
      </c>
      <c r="K191" s="1">
        <f>FIND("-p", Table1[[#This Row],[test-allvar]])+LEN("-")</f>
        <v>5</v>
      </c>
      <c r="L191" s="1" t="str">
        <f>MID(Table1[[#This Row],[test-allvar]], Table1[[#This Row],[operation-idx]], LEN("pta"))</f>
        <v>pta</v>
      </c>
      <c r="M191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1" s="1" t="str">
        <f>IFERROR( LEFT(Table1[[#This Row],[sut]], FIND("-", Table1[[#This Row],[sut]])-1), Table1[[#This Row],[sut]])</f>
        <v>stl</v>
      </c>
      <c r="O191" s="1" t="str">
        <f>IF(Table1[[#This Row],[sut-platform]]="cfa", MID(Table1[[#This Row],[sut]], 5, 2), "~na~")</f>
        <v>~na~</v>
      </c>
      <c r="P191" s="1" t="str">
        <f>IF(Table1[[#This Row],[sut-platform]]="cfa", MID(Table1[[#This Row],[sut]], 8, 999), Table1[[#This Row],[sut-cfa-level]])</f>
        <v>~na~</v>
      </c>
      <c r="Q191" s="1" t="str">
        <f>IF(Table1[[#This Row],[sut-platform]]="cfa", LEFT(Table1[[#This Row],[suffix-cfa-sharing-alloc]], FIND("-",Table1[[#This Row],[suffix-cfa-sharing-alloc]])-1), "~na~")</f>
        <v>~na~</v>
      </c>
      <c r="R19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1" s="1" t="str">
        <f>MID(Table1[[#This Row],[corpus]], LEN("corpus-")+1, 999)</f>
        <v>100-1-1.txt</v>
      </c>
      <c r="T191" s="1" t="str">
        <f>LEFT(Table1[[#This Row],[corpus-varsuffix]], FIND(".txt", Table1[[#This Row],[corpus-varsuffix]])-1)</f>
        <v>100-1-1</v>
      </c>
      <c r="U191" s="1">
        <f>INT(LEFT(Table1[[#This Row],[corpus-allvar]], FIND("-", Table1[[#This Row],[corpus-varsuffix]])-1))</f>
        <v>100</v>
      </c>
      <c r="V191" s="1" t="str">
        <f>MID(Table1[[#This Row],[corpus-allvar]], LEN(Table1[[#This Row],[corpus-nstrs]])+2, 999)</f>
        <v>1-1</v>
      </c>
      <c r="W191" s="1">
        <f>INT(LEFT(Table1[[#This Row],[corpus-varsuffix2]], FIND("-", Table1[[#This Row],[corpus-varsuffix2]])-1))</f>
        <v>1</v>
      </c>
      <c r="X191" s="1">
        <f>INT(MID(Table1[[#This Row],[corpus-varsuffix2]], LEN(Table1[[#This Row],[corpus-meanlen]])+2, 999))</f>
        <v>1</v>
      </c>
      <c r="Y191" s="4">
        <f>Table1[[#This Row],[concatDoneActualCount]]/Table1[[#This Row],[execTimeActualSec]]</f>
        <v>5729271.8095530067</v>
      </c>
      <c r="Z191" s="4">
        <f>CONVERT(Table1[[#This Row],[execTimeActualSec]]/Table1[[#This Row],[concatDoneActualCount]], "s", "ns")</f>
        <v>174.54225130890052</v>
      </c>
    </row>
    <row r="192" spans="1:26" x14ac:dyDescent="0.25">
      <c r="A192" s="1" t="s">
        <v>93</v>
      </c>
      <c r="B192" s="1" t="str">
        <f>Table1[[#This Row],[test]]&amp;"@"&amp;Table1[[#This Row],[corpus]]</f>
        <v>perfexp-stl-pta-na-na-fresh@corpus-100-10-1.txt</v>
      </c>
      <c r="C192" s="5" t="s">
        <v>61</v>
      </c>
      <c r="D192" s="5" t="s">
        <v>26</v>
      </c>
      <c r="E192" s="5">
        <v>100</v>
      </c>
      <c r="F192" s="5">
        <v>100</v>
      </c>
      <c r="G192" s="5">
        <v>9.5</v>
      </c>
      <c r="H192" s="19">
        <v>44710000</v>
      </c>
      <c r="I192" s="5">
        <v>10.000273</v>
      </c>
      <c r="J192" s="1" t="str">
        <f>MID(Table1[[#This Row],[test]], LEN("perfexp-")+1, 9999)</f>
        <v>stl-pta-na-na-fresh</v>
      </c>
      <c r="K192" s="1">
        <f>FIND("-p", Table1[[#This Row],[test-allvar]])+LEN("-")</f>
        <v>5</v>
      </c>
      <c r="L192" s="1" t="str">
        <f>MID(Table1[[#This Row],[test-allvar]], Table1[[#This Row],[operation-idx]], LEN("pta"))</f>
        <v>pta</v>
      </c>
      <c r="M192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2" s="1" t="str">
        <f>IFERROR( LEFT(Table1[[#This Row],[sut]], FIND("-", Table1[[#This Row],[sut]])-1), Table1[[#This Row],[sut]])</f>
        <v>stl</v>
      </c>
      <c r="O192" s="1" t="str">
        <f>IF(Table1[[#This Row],[sut-platform]]="cfa", MID(Table1[[#This Row],[sut]], 5, 2), "~na~")</f>
        <v>~na~</v>
      </c>
      <c r="P192" s="1" t="str">
        <f>IF(Table1[[#This Row],[sut-platform]]="cfa", MID(Table1[[#This Row],[sut]], 8, 999), Table1[[#This Row],[sut-cfa-level]])</f>
        <v>~na~</v>
      </c>
      <c r="Q192" s="1" t="str">
        <f>IF(Table1[[#This Row],[sut-platform]]="cfa", LEFT(Table1[[#This Row],[suffix-cfa-sharing-alloc]], FIND("-",Table1[[#This Row],[suffix-cfa-sharing-alloc]])-1), "~na~")</f>
        <v>~na~</v>
      </c>
      <c r="R19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2" s="1" t="str">
        <f>MID(Table1[[#This Row],[corpus]], LEN("corpus-")+1, 999)</f>
        <v>100-10-1.txt</v>
      </c>
      <c r="T192" s="1" t="str">
        <f>LEFT(Table1[[#This Row],[corpus-varsuffix]], FIND(".txt", Table1[[#This Row],[corpus-varsuffix]])-1)</f>
        <v>100-10-1</v>
      </c>
      <c r="U192" s="1">
        <f>INT(LEFT(Table1[[#This Row],[corpus-allvar]], FIND("-", Table1[[#This Row],[corpus-varsuffix]])-1))</f>
        <v>100</v>
      </c>
      <c r="V192" s="1" t="str">
        <f>MID(Table1[[#This Row],[corpus-allvar]], LEN(Table1[[#This Row],[corpus-nstrs]])+2, 999)</f>
        <v>10-1</v>
      </c>
      <c r="W192" s="1">
        <f>INT(LEFT(Table1[[#This Row],[corpus-varsuffix2]], FIND("-", Table1[[#This Row],[corpus-varsuffix2]])-1))</f>
        <v>10</v>
      </c>
      <c r="X192" s="1">
        <f>INT(MID(Table1[[#This Row],[corpus-varsuffix2]], LEN(Table1[[#This Row],[corpus-meanlen]])+2, 999))</f>
        <v>1</v>
      </c>
      <c r="Y192" s="4">
        <f>Table1[[#This Row],[concatDoneActualCount]]/Table1[[#This Row],[execTimeActualSec]]</f>
        <v>4470877.9450321002</v>
      </c>
      <c r="Z192" s="4">
        <f>CONVERT(Table1[[#This Row],[execTimeActualSec]]/Table1[[#This Row],[concatDoneActualCount]], "s", "ns")</f>
        <v>223.66971594721539</v>
      </c>
    </row>
    <row r="193" spans="1:26" x14ac:dyDescent="0.25">
      <c r="A193" s="1" t="s">
        <v>93</v>
      </c>
      <c r="B193" s="1" t="str">
        <f>Table1[[#This Row],[test]]&amp;"@"&amp;Table1[[#This Row],[corpus]]</f>
        <v>perfexp-stl-pta-na-na-fresh@corpus-100-100-1.txt</v>
      </c>
      <c r="C193" s="5" t="s">
        <v>61</v>
      </c>
      <c r="D193" s="5" t="s">
        <v>43</v>
      </c>
      <c r="E193" s="5">
        <v>100</v>
      </c>
      <c r="F193" s="5">
        <v>100</v>
      </c>
      <c r="G193" s="5">
        <v>106.37</v>
      </c>
      <c r="H193" s="19">
        <v>12680000</v>
      </c>
      <c r="I193" s="5">
        <v>10.005341</v>
      </c>
      <c r="J193" s="1" t="str">
        <f>MID(Table1[[#This Row],[test]], LEN("perfexp-")+1, 9999)</f>
        <v>stl-pta-na-na-fresh</v>
      </c>
      <c r="K193" s="1">
        <f>FIND("-p", Table1[[#This Row],[test-allvar]])+LEN("-")</f>
        <v>5</v>
      </c>
      <c r="L193" s="1" t="str">
        <f>MID(Table1[[#This Row],[test-allvar]], Table1[[#This Row],[operation-idx]], LEN("pta"))</f>
        <v>pta</v>
      </c>
      <c r="M193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3" s="1" t="str">
        <f>IFERROR( LEFT(Table1[[#This Row],[sut]], FIND("-", Table1[[#This Row],[sut]])-1), Table1[[#This Row],[sut]])</f>
        <v>stl</v>
      </c>
      <c r="O193" s="1" t="str">
        <f>IF(Table1[[#This Row],[sut-platform]]="cfa", MID(Table1[[#This Row],[sut]], 5, 2), "~na~")</f>
        <v>~na~</v>
      </c>
      <c r="P193" s="1" t="str">
        <f>IF(Table1[[#This Row],[sut-platform]]="cfa", MID(Table1[[#This Row],[sut]], 8, 999), Table1[[#This Row],[sut-cfa-level]])</f>
        <v>~na~</v>
      </c>
      <c r="Q193" s="1" t="str">
        <f>IF(Table1[[#This Row],[sut-platform]]="cfa", LEFT(Table1[[#This Row],[suffix-cfa-sharing-alloc]], FIND("-",Table1[[#This Row],[suffix-cfa-sharing-alloc]])-1), "~na~")</f>
        <v>~na~</v>
      </c>
      <c r="R19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3" s="1" t="str">
        <f>MID(Table1[[#This Row],[corpus]], LEN("corpus-")+1, 999)</f>
        <v>100-100-1.txt</v>
      </c>
      <c r="T193" s="1" t="str">
        <f>LEFT(Table1[[#This Row],[corpus-varsuffix]], FIND(".txt", Table1[[#This Row],[corpus-varsuffix]])-1)</f>
        <v>100-100-1</v>
      </c>
      <c r="U193" s="1">
        <f>INT(LEFT(Table1[[#This Row],[corpus-allvar]], FIND("-", Table1[[#This Row],[corpus-varsuffix]])-1))</f>
        <v>100</v>
      </c>
      <c r="V193" s="1" t="str">
        <f>MID(Table1[[#This Row],[corpus-allvar]], LEN(Table1[[#This Row],[corpus-nstrs]])+2, 999)</f>
        <v>100-1</v>
      </c>
      <c r="W193" s="1">
        <f>INT(LEFT(Table1[[#This Row],[corpus-varsuffix2]], FIND("-", Table1[[#This Row],[corpus-varsuffix2]])-1))</f>
        <v>100</v>
      </c>
      <c r="X193" s="1">
        <f>INT(MID(Table1[[#This Row],[corpus-varsuffix2]], LEN(Table1[[#This Row],[corpus-meanlen]])+2, 999))</f>
        <v>1</v>
      </c>
      <c r="Y193" s="4">
        <f>Table1[[#This Row],[concatDoneActualCount]]/Table1[[#This Row],[execTimeActualSec]]</f>
        <v>1267323.1227201552</v>
      </c>
      <c r="Z193" s="4">
        <f>CONVERT(Table1[[#This Row],[execTimeActualSec]]/Table1[[#This Row],[concatDoneActualCount]], "s", "ns")</f>
        <v>789.06474763406936</v>
      </c>
    </row>
    <row r="194" spans="1:26" x14ac:dyDescent="0.25">
      <c r="A194" s="1" t="s">
        <v>93</v>
      </c>
      <c r="B194" s="1" t="str">
        <f>Table1[[#This Row],[test]]&amp;"@"&amp;Table1[[#This Row],[corpus]]</f>
        <v>perfexp-stl-pta-na-na-fresh@corpus-100-2-1.txt</v>
      </c>
      <c r="C194" s="5" t="s">
        <v>61</v>
      </c>
      <c r="D194" s="5" t="s">
        <v>27</v>
      </c>
      <c r="E194" s="5">
        <v>100</v>
      </c>
      <c r="F194" s="5">
        <v>100</v>
      </c>
      <c r="G194" s="5">
        <v>2.0299999999999998</v>
      </c>
      <c r="H194" s="19">
        <v>52830000</v>
      </c>
      <c r="I194" s="5">
        <v>10.00155</v>
      </c>
      <c r="J194" s="1" t="str">
        <f>MID(Table1[[#This Row],[test]], LEN("perfexp-")+1, 9999)</f>
        <v>stl-pta-na-na-fresh</v>
      </c>
      <c r="K194" s="1">
        <f>FIND("-p", Table1[[#This Row],[test-allvar]])+LEN("-")</f>
        <v>5</v>
      </c>
      <c r="L194" s="1" t="str">
        <f>MID(Table1[[#This Row],[test-allvar]], Table1[[#This Row],[operation-idx]], LEN("pta"))</f>
        <v>pta</v>
      </c>
      <c r="M194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4" s="1" t="str">
        <f>IFERROR( LEFT(Table1[[#This Row],[sut]], FIND("-", Table1[[#This Row],[sut]])-1), Table1[[#This Row],[sut]])</f>
        <v>stl</v>
      </c>
      <c r="O194" s="1" t="str">
        <f>IF(Table1[[#This Row],[sut-platform]]="cfa", MID(Table1[[#This Row],[sut]], 5, 2), "~na~")</f>
        <v>~na~</v>
      </c>
      <c r="P194" s="1" t="str">
        <f>IF(Table1[[#This Row],[sut-platform]]="cfa", MID(Table1[[#This Row],[sut]], 8, 999), Table1[[#This Row],[sut-cfa-level]])</f>
        <v>~na~</v>
      </c>
      <c r="Q194" s="1" t="str">
        <f>IF(Table1[[#This Row],[sut-platform]]="cfa", LEFT(Table1[[#This Row],[suffix-cfa-sharing-alloc]], FIND("-",Table1[[#This Row],[suffix-cfa-sharing-alloc]])-1), "~na~")</f>
        <v>~na~</v>
      </c>
      <c r="R19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4" s="1" t="str">
        <f>MID(Table1[[#This Row],[corpus]], LEN("corpus-")+1, 999)</f>
        <v>100-2-1.txt</v>
      </c>
      <c r="T194" s="1" t="str">
        <f>LEFT(Table1[[#This Row],[corpus-varsuffix]], FIND(".txt", Table1[[#This Row],[corpus-varsuffix]])-1)</f>
        <v>100-2-1</v>
      </c>
      <c r="U194" s="1">
        <f>INT(LEFT(Table1[[#This Row],[corpus-allvar]], FIND("-", Table1[[#This Row],[corpus-varsuffix]])-1))</f>
        <v>100</v>
      </c>
      <c r="V194" s="1" t="str">
        <f>MID(Table1[[#This Row],[corpus-allvar]], LEN(Table1[[#This Row],[corpus-nstrs]])+2, 999)</f>
        <v>2-1</v>
      </c>
      <c r="W194" s="1">
        <f>INT(LEFT(Table1[[#This Row],[corpus-varsuffix2]], FIND("-", Table1[[#This Row],[corpus-varsuffix2]])-1))</f>
        <v>2</v>
      </c>
      <c r="X194" s="1">
        <f>INT(MID(Table1[[#This Row],[corpus-varsuffix2]], LEN(Table1[[#This Row],[corpus-meanlen]])+2, 999))</f>
        <v>1</v>
      </c>
      <c r="Y194" s="4">
        <f>Table1[[#This Row],[concatDoneActualCount]]/Table1[[#This Row],[execTimeActualSec]]</f>
        <v>5282181.2619044045</v>
      </c>
      <c r="Z194" s="4">
        <f>CONVERT(Table1[[#This Row],[execTimeActualSec]]/Table1[[#This Row],[concatDoneActualCount]], "s", "ns")</f>
        <v>189.31572969903465</v>
      </c>
    </row>
    <row r="195" spans="1:26" x14ac:dyDescent="0.25">
      <c r="A195" s="1" t="s">
        <v>93</v>
      </c>
      <c r="B195" s="1" t="str">
        <f>Table1[[#This Row],[test]]&amp;"@"&amp;Table1[[#This Row],[corpus]]</f>
        <v>perfexp-stl-pta-na-na-fresh@corpus-100-20-1.txt</v>
      </c>
      <c r="C195" s="5" t="s">
        <v>61</v>
      </c>
      <c r="D195" s="5" t="s">
        <v>28</v>
      </c>
      <c r="E195" s="5">
        <v>100</v>
      </c>
      <c r="F195" s="5">
        <v>100</v>
      </c>
      <c r="G195" s="5">
        <v>22.96</v>
      </c>
      <c r="H195" s="19">
        <v>34240000</v>
      </c>
      <c r="I195" s="5">
        <v>10.002102000000001</v>
      </c>
      <c r="J195" s="1" t="str">
        <f>MID(Table1[[#This Row],[test]], LEN("perfexp-")+1, 9999)</f>
        <v>stl-pta-na-na-fresh</v>
      </c>
      <c r="K195" s="1">
        <f>FIND("-p", Table1[[#This Row],[test-allvar]])+LEN("-")</f>
        <v>5</v>
      </c>
      <c r="L195" s="1" t="str">
        <f>MID(Table1[[#This Row],[test-allvar]], Table1[[#This Row],[operation-idx]], LEN("pta"))</f>
        <v>pta</v>
      </c>
      <c r="M195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5" s="1" t="str">
        <f>IFERROR( LEFT(Table1[[#This Row],[sut]], FIND("-", Table1[[#This Row],[sut]])-1), Table1[[#This Row],[sut]])</f>
        <v>stl</v>
      </c>
      <c r="O195" s="1" t="str">
        <f>IF(Table1[[#This Row],[sut-platform]]="cfa", MID(Table1[[#This Row],[sut]], 5, 2), "~na~")</f>
        <v>~na~</v>
      </c>
      <c r="P195" s="1" t="str">
        <f>IF(Table1[[#This Row],[sut-platform]]="cfa", MID(Table1[[#This Row],[sut]], 8, 999), Table1[[#This Row],[sut-cfa-level]])</f>
        <v>~na~</v>
      </c>
      <c r="Q195" s="1" t="str">
        <f>IF(Table1[[#This Row],[sut-platform]]="cfa", LEFT(Table1[[#This Row],[suffix-cfa-sharing-alloc]], FIND("-",Table1[[#This Row],[suffix-cfa-sharing-alloc]])-1), "~na~")</f>
        <v>~na~</v>
      </c>
      <c r="R19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5" s="1" t="str">
        <f>MID(Table1[[#This Row],[corpus]], LEN("corpus-")+1, 999)</f>
        <v>100-20-1.txt</v>
      </c>
      <c r="T195" s="1" t="str">
        <f>LEFT(Table1[[#This Row],[corpus-varsuffix]], FIND(".txt", Table1[[#This Row],[corpus-varsuffix]])-1)</f>
        <v>100-20-1</v>
      </c>
      <c r="U195" s="1">
        <f>INT(LEFT(Table1[[#This Row],[corpus-allvar]], FIND("-", Table1[[#This Row],[corpus-varsuffix]])-1))</f>
        <v>100</v>
      </c>
      <c r="V195" s="1" t="str">
        <f>MID(Table1[[#This Row],[corpus-allvar]], LEN(Table1[[#This Row],[corpus-nstrs]])+2, 999)</f>
        <v>20-1</v>
      </c>
      <c r="W195" s="1">
        <f>INT(LEFT(Table1[[#This Row],[corpus-varsuffix2]], FIND("-", Table1[[#This Row],[corpus-varsuffix2]])-1))</f>
        <v>20</v>
      </c>
      <c r="X195" s="1">
        <f>INT(MID(Table1[[#This Row],[corpus-varsuffix2]], LEN(Table1[[#This Row],[corpus-meanlen]])+2, 999))</f>
        <v>1</v>
      </c>
      <c r="Y195" s="4">
        <f>Table1[[#This Row],[concatDoneActualCount]]/Table1[[#This Row],[execTimeActualSec]]</f>
        <v>3423280.4264543592</v>
      </c>
      <c r="Z195" s="4">
        <f>CONVERT(Table1[[#This Row],[execTimeActualSec]]/Table1[[#This Row],[concatDoneActualCount]], "s", "ns")</f>
        <v>292.11746495327105</v>
      </c>
    </row>
    <row r="196" spans="1:26" x14ac:dyDescent="0.25">
      <c r="A196" s="1" t="s">
        <v>93</v>
      </c>
      <c r="B196" s="1" t="str">
        <f>Table1[[#This Row],[test]]&amp;"@"&amp;Table1[[#This Row],[corpus]]</f>
        <v>perfexp-stl-pta-na-na-fresh@corpus-100-200-1.txt</v>
      </c>
      <c r="C196" s="5" t="s">
        <v>61</v>
      </c>
      <c r="D196" s="5" t="s">
        <v>45</v>
      </c>
      <c r="E196" s="5">
        <v>100</v>
      </c>
      <c r="F196" s="5">
        <v>100</v>
      </c>
      <c r="G196" s="5">
        <v>177.28</v>
      </c>
      <c r="H196" s="19">
        <v>7900000</v>
      </c>
      <c r="I196" s="5">
        <v>10.010463</v>
      </c>
      <c r="J196" s="1" t="str">
        <f>MID(Table1[[#This Row],[test]], LEN("perfexp-")+1, 9999)</f>
        <v>stl-pta-na-na-fresh</v>
      </c>
      <c r="K196" s="1">
        <f>FIND("-p", Table1[[#This Row],[test-allvar]])+LEN("-")</f>
        <v>5</v>
      </c>
      <c r="L196" s="1" t="str">
        <f>MID(Table1[[#This Row],[test-allvar]], Table1[[#This Row],[operation-idx]], LEN("pta"))</f>
        <v>pta</v>
      </c>
      <c r="M196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6" s="1" t="str">
        <f>IFERROR( LEFT(Table1[[#This Row],[sut]], FIND("-", Table1[[#This Row],[sut]])-1), Table1[[#This Row],[sut]])</f>
        <v>stl</v>
      </c>
      <c r="O196" s="1" t="str">
        <f>IF(Table1[[#This Row],[sut-platform]]="cfa", MID(Table1[[#This Row],[sut]], 5, 2), "~na~")</f>
        <v>~na~</v>
      </c>
      <c r="P196" s="1" t="str">
        <f>IF(Table1[[#This Row],[sut-platform]]="cfa", MID(Table1[[#This Row],[sut]], 8, 999), Table1[[#This Row],[sut-cfa-level]])</f>
        <v>~na~</v>
      </c>
      <c r="Q196" s="1" t="str">
        <f>IF(Table1[[#This Row],[sut-platform]]="cfa", LEFT(Table1[[#This Row],[suffix-cfa-sharing-alloc]], FIND("-",Table1[[#This Row],[suffix-cfa-sharing-alloc]])-1), "~na~")</f>
        <v>~na~</v>
      </c>
      <c r="R19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6" s="1" t="str">
        <f>MID(Table1[[#This Row],[corpus]], LEN("corpus-")+1, 999)</f>
        <v>100-200-1.txt</v>
      </c>
      <c r="T196" s="1" t="str">
        <f>LEFT(Table1[[#This Row],[corpus-varsuffix]], FIND(".txt", Table1[[#This Row],[corpus-varsuffix]])-1)</f>
        <v>100-200-1</v>
      </c>
      <c r="U196" s="1">
        <f>INT(LEFT(Table1[[#This Row],[corpus-allvar]], FIND("-", Table1[[#This Row],[corpus-varsuffix]])-1))</f>
        <v>100</v>
      </c>
      <c r="V196" s="1" t="str">
        <f>MID(Table1[[#This Row],[corpus-allvar]], LEN(Table1[[#This Row],[corpus-nstrs]])+2, 999)</f>
        <v>200-1</v>
      </c>
      <c r="W196" s="1">
        <f>INT(LEFT(Table1[[#This Row],[corpus-varsuffix2]], FIND("-", Table1[[#This Row],[corpus-varsuffix2]])-1))</f>
        <v>200</v>
      </c>
      <c r="X196" s="1">
        <f>INT(MID(Table1[[#This Row],[corpus-varsuffix2]], LEN(Table1[[#This Row],[corpus-meanlen]])+2, 999))</f>
        <v>1</v>
      </c>
      <c r="Y196" s="4">
        <f>Table1[[#This Row],[concatDoneActualCount]]/Table1[[#This Row],[execTimeActualSec]]</f>
        <v>789174.28694357094</v>
      </c>
      <c r="Z196" s="4">
        <f>CONVERT(Table1[[#This Row],[execTimeActualSec]]/Table1[[#This Row],[concatDoneActualCount]], "s", "ns")</f>
        <v>1267.1472151898734</v>
      </c>
    </row>
    <row r="197" spans="1:26" x14ac:dyDescent="0.25">
      <c r="A197" s="1" t="s">
        <v>93</v>
      </c>
      <c r="B197" s="1" t="str">
        <f>Table1[[#This Row],[test]]&amp;"@"&amp;Table1[[#This Row],[corpus]]</f>
        <v>perfexp-stl-pta-na-na-fresh@corpus-100-5-1.txt</v>
      </c>
      <c r="C197" s="5" t="s">
        <v>61</v>
      </c>
      <c r="D197" s="5" t="s">
        <v>29</v>
      </c>
      <c r="E197" s="5">
        <v>100</v>
      </c>
      <c r="F197" s="5">
        <v>100</v>
      </c>
      <c r="G197" s="5">
        <v>5.27</v>
      </c>
      <c r="H197" s="19">
        <v>46540000</v>
      </c>
      <c r="I197" s="5">
        <v>10.000185999999999</v>
      </c>
      <c r="J197" s="1" t="str">
        <f>MID(Table1[[#This Row],[test]], LEN("perfexp-")+1, 9999)</f>
        <v>stl-pta-na-na-fresh</v>
      </c>
      <c r="K197" s="1">
        <f>FIND("-p", Table1[[#This Row],[test-allvar]])+LEN("-")</f>
        <v>5</v>
      </c>
      <c r="L197" s="1" t="str">
        <f>MID(Table1[[#This Row],[test-allvar]], Table1[[#This Row],[operation-idx]], LEN("pta"))</f>
        <v>pta</v>
      </c>
      <c r="M197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7" s="1" t="str">
        <f>IFERROR( LEFT(Table1[[#This Row],[sut]], FIND("-", Table1[[#This Row],[sut]])-1), Table1[[#This Row],[sut]])</f>
        <v>stl</v>
      </c>
      <c r="O197" s="1" t="str">
        <f>IF(Table1[[#This Row],[sut-platform]]="cfa", MID(Table1[[#This Row],[sut]], 5, 2), "~na~")</f>
        <v>~na~</v>
      </c>
      <c r="P197" s="1" t="str">
        <f>IF(Table1[[#This Row],[sut-platform]]="cfa", MID(Table1[[#This Row],[sut]], 8, 999), Table1[[#This Row],[sut-cfa-level]])</f>
        <v>~na~</v>
      </c>
      <c r="Q197" s="1" t="str">
        <f>IF(Table1[[#This Row],[sut-platform]]="cfa", LEFT(Table1[[#This Row],[suffix-cfa-sharing-alloc]], FIND("-",Table1[[#This Row],[suffix-cfa-sharing-alloc]])-1), "~na~")</f>
        <v>~na~</v>
      </c>
      <c r="R19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7" s="1" t="str">
        <f>MID(Table1[[#This Row],[corpus]], LEN("corpus-")+1, 999)</f>
        <v>100-5-1.txt</v>
      </c>
      <c r="T197" s="1" t="str">
        <f>LEFT(Table1[[#This Row],[corpus-varsuffix]], FIND(".txt", Table1[[#This Row],[corpus-varsuffix]])-1)</f>
        <v>100-5-1</v>
      </c>
      <c r="U197" s="1">
        <f>INT(LEFT(Table1[[#This Row],[corpus-allvar]], FIND("-", Table1[[#This Row],[corpus-varsuffix]])-1))</f>
        <v>100</v>
      </c>
      <c r="V197" s="1" t="str">
        <f>MID(Table1[[#This Row],[corpus-allvar]], LEN(Table1[[#This Row],[corpus-nstrs]])+2, 999)</f>
        <v>5-1</v>
      </c>
      <c r="W197" s="1">
        <f>INT(LEFT(Table1[[#This Row],[corpus-varsuffix2]], FIND("-", Table1[[#This Row],[corpus-varsuffix2]])-1))</f>
        <v>5</v>
      </c>
      <c r="X197" s="1">
        <f>INT(MID(Table1[[#This Row],[corpus-varsuffix2]], LEN(Table1[[#This Row],[corpus-meanlen]])+2, 999))</f>
        <v>1</v>
      </c>
      <c r="Y197" s="4">
        <f>Table1[[#This Row],[concatDoneActualCount]]/Table1[[#This Row],[execTimeActualSec]]</f>
        <v>4653913.4372100681</v>
      </c>
      <c r="Z197" s="4">
        <f>CONVERT(Table1[[#This Row],[execTimeActualSec]]/Table1[[#This Row],[concatDoneActualCount]], "s", "ns")</f>
        <v>214.87292651482596</v>
      </c>
    </row>
    <row r="198" spans="1:26" x14ac:dyDescent="0.25">
      <c r="A198" s="1" t="s">
        <v>93</v>
      </c>
      <c r="B198" s="1" t="str">
        <f>Table1[[#This Row],[test]]&amp;"@"&amp;Table1[[#This Row],[corpus]]</f>
        <v>perfexp-stl-pta-na-na-fresh@corpus-100-50-1.txt</v>
      </c>
      <c r="C198" s="5" t="s">
        <v>61</v>
      </c>
      <c r="D198" s="5" t="s">
        <v>44</v>
      </c>
      <c r="E198" s="5">
        <v>100</v>
      </c>
      <c r="F198" s="5">
        <v>100</v>
      </c>
      <c r="G198" s="5">
        <v>43.32</v>
      </c>
      <c r="H198" s="19">
        <v>24710000</v>
      </c>
      <c r="I198" s="5">
        <v>10.000854</v>
      </c>
      <c r="J198" s="1" t="str">
        <f>MID(Table1[[#This Row],[test]], LEN("perfexp-")+1, 9999)</f>
        <v>stl-pta-na-na-fresh</v>
      </c>
      <c r="K198" s="1">
        <f>FIND("-p", Table1[[#This Row],[test-allvar]])+LEN("-")</f>
        <v>5</v>
      </c>
      <c r="L198" s="1" t="str">
        <f>MID(Table1[[#This Row],[test-allvar]], Table1[[#This Row],[operation-idx]], LEN("pta"))</f>
        <v>pta</v>
      </c>
      <c r="M198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8" s="1" t="str">
        <f>IFERROR( LEFT(Table1[[#This Row],[sut]], FIND("-", Table1[[#This Row],[sut]])-1), Table1[[#This Row],[sut]])</f>
        <v>stl</v>
      </c>
      <c r="O198" s="1" t="str">
        <f>IF(Table1[[#This Row],[sut-platform]]="cfa", MID(Table1[[#This Row],[sut]], 5, 2), "~na~")</f>
        <v>~na~</v>
      </c>
      <c r="P198" s="1" t="str">
        <f>IF(Table1[[#This Row],[sut-platform]]="cfa", MID(Table1[[#This Row],[sut]], 8, 999), Table1[[#This Row],[sut-cfa-level]])</f>
        <v>~na~</v>
      </c>
      <c r="Q198" s="1" t="str">
        <f>IF(Table1[[#This Row],[sut-platform]]="cfa", LEFT(Table1[[#This Row],[suffix-cfa-sharing-alloc]], FIND("-",Table1[[#This Row],[suffix-cfa-sharing-alloc]])-1), "~na~")</f>
        <v>~na~</v>
      </c>
      <c r="R19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8" s="1" t="str">
        <f>MID(Table1[[#This Row],[corpus]], LEN("corpus-")+1, 999)</f>
        <v>100-50-1.txt</v>
      </c>
      <c r="T198" s="1" t="str">
        <f>LEFT(Table1[[#This Row],[corpus-varsuffix]], FIND(".txt", Table1[[#This Row],[corpus-varsuffix]])-1)</f>
        <v>100-50-1</v>
      </c>
      <c r="U198" s="1">
        <f>INT(LEFT(Table1[[#This Row],[corpus-allvar]], FIND("-", Table1[[#This Row],[corpus-varsuffix]])-1))</f>
        <v>100</v>
      </c>
      <c r="V198" s="1" t="str">
        <f>MID(Table1[[#This Row],[corpus-allvar]], LEN(Table1[[#This Row],[corpus-nstrs]])+2, 999)</f>
        <v>50-1</v>
      </c>
      <c r="W198" s="1">
        <f>INT(LEFT(Table1[[#This Row],[corpus-varsuffix2]], FIND("-", Table1[[#This Row],[corpus-varsuffix2]])-1))</f>
        <v>50</v>
      </c>
      <c r="X198" s="1">
        <f>INT(MID(Table1[[#This Row],[corpus-varsuffix2]], LEN(Table1[[#This Row],[corpus-meanlen]])+2, 999))</f>
        <v>1</v>
      </c>
      <c r="Y198" s="4">
        <f>Table1[[#This Row],[concatDoneActualCount]]/Table1[[#This Row],[execTimeActualSec]]</f>
        <v>2470788.9946198594</v>
      </c>
      <c r="Z198" s="4">
        <f>CONVERT(Table1[[#This Row],[execTimeActualSec]]/Table1[[#This Row],[concatDoneActualCount]], "s", "ns")</f>
        <v>404.7290165924727</v>
      </c>
    </row>
    <row r="199" spans="1:26" x14ac:dyDescent="0.25">
      <c r="A199" s="1" t="s">
        <v>93</v>
      </c>
      <c r="B199" s="1" t="str">
        <f>Table1[[#This Row],[test]]&amp;"@"&amp;Table1[[#This Row],[corpus]]</f>
        <v>perfexp-stl-pta-na-na-fresh@corpus-100-500-1.txt</v>
      </c>
      <c r="C199" s="5" t="s">
        <v>61</v>
      </c>
      <c r="D199" s="5" t="s">
        <v>46</v>
      </c>
      <c r="E199" s="5">
        <v>100</v>
      </c>
      <c r="F199" s="5">
        <v>100</v>
      </c>
      <c r="G199" s="5">
        <v>557.26</v>
      </c>
      <c r="H199" s="19">
        <v>2750000</v>
      </c>
      <c r="I199" s="5">
        <v>10.020578</v>
      </c>
      <c r="J199" s="1" t="str">
        <f>MID(Table1[[#This Row],[test]], LEN("perfexp-")+1, 9999)</f>
        <v>stl-pta-na-na-fresh</v>
      </c>
      <c r="K199" s="1">
        <f>FIND("-p", Table1[[#This Row],[test-allvar]])+LEN("-")</f>
        <v>5</v>
      </c>
      <c r="L199" s="1" t="str">
        <f>MID(Table1[[#This Row],[test-allvar]], Table1[[#This Row],[operation-idx]], LEN("pta"))</f>
        <v>pta</v>
      </c>
      <c r="M199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199" s="1" t="str">
        <f>IFERROR( LEFT(Table1[[#This Row],[sut]], FIND("-", Table1[[#This Row],[sut]])-1), Table1[[#This Row],[sut]])</f>
        <v>stl</v>
      </c>
      <c r="O199" s="1" t="str">
        <f>IF(Table1[[#This Row],[sut-platform]]="cfa", MID(Table1[[#This Row],[sut]], 5, 2), "~na~")</f>
        <v>~na~</v>
      </c>
      <c r="P199" s="1" t="str">
        <f>IF(Table1[[#This Row],[sut-platform]]="cfa", MID(Table1[[#This Row],[sut]], 8, 999), Table1[[#This Row],[sut-cfa-level]])</f>
        <v>~na~</v>
      </c>
      <c r="Q199" s="1" t="str">
        <f>IF(Table1[[#This Row],[sut-platform]]="cfa", LEFT(Table1[[#This Row],[suffix-cfa-sharing-alloc]], FIND("-",Table1[[#This Row],[suffix-cfa-sharing-alloc]])-1), "~na~")</f>
        <v>~na~</v>
      </c>
      <c r="R19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199" s="1" t="str">
        <f>MID(Table1[[#This Row],[corpus]], LEN("corpus-")+1, 999)</f>
        <v>100-500-1.txt</v>
      </c>
      <c r="T199" s="1" t="str">
        <f>LEFT(Table1[[#This Row],[corpus-varsuffix]], FIND(".txt", Table1[[#This Row],[corpus-varsuffix]])-1)</f>
        <v>100-500-1</v>
      </c>
      <c r="U199" s="1">
        <f>INT(LEFT(Table1[[#This Row],[corpus-allvar]], FIND("-", Table1[[#This Row],[corpus-varsuffix]])-1))</f>
        <v>100</v>
      </c>
      <c r="V199" s="1" t="str">
        <f>MID(Table1[[#This Row],[corpus-allvar]], LEN(Table1[[#This Row],[corpus-nstrs]])+2, 999)</f>
        <v>500-1</v>
      </c>
      <c r="W199" s="1">
        <f>INT(LEFT(Table1[[#This Row],[corpus-varsuffix2]], FIND("-", Table1[[#This Row],[corpus-varsuffix2]])-1))</f>
        <v>500</v>
      </c>
      <c r="X199" s="1">
        <f>INT(MID(Table1[[#This Row],[corpus-varsuffix2]], LEN(Table1[[#This Row],[corpus-meanlen]])+2, 999))</f>
        <v>1</v>
      </c>
      <c r="Y199" s="4">
        <f>Table1[[#This Row],[concatDoneActualCount]]/Table1[[#This Row],[execTimeActualSec]]</f>
        <v>274435.2671073465</v>
      </c>
      <c r="Z199" s="4">
        <f>CONVERT(Table1[[#This Row],[execTimeActualSec]]/Table1[[#This Row],[concatDoneActualCount]], "s", "ns")</f>
        <v>3643.8465454545458</v>
      </c>
    </row>
    <row r="200" spans="1:26" x14ac:dyDescent="0.25">
      <c r="A200" s="1" t="s">
        <v>93</v>
      </c>
      <c r="B200" s="1" t="str">
        <f>Table1[[#This Row],[test]]&amp;"@"&amp;Table1[[#This Row],[corpus]]</f>
        <v>perfexp-stl-peq-na-na-reuse@corpus-100-1-1.txt</v>
      </c>
      <c r="C200" s="5" t="s">
        <v>62</v>
      </c>
      <c r="D200" s="5" t="s">
        <v>25</v>
      </c>
      <c r="E200" s="5">
        <v>100</v>
      </c>
      <c r="F200" s="5">
        <v>100</v>
      </c>
      <c r="G200" s="5">
        <v>1</v>
      </c>
      <c r="H200" s="19">
        <v>861420000</v>
      </c>
      <c r="I200" s="5">
        <v>10.000014</v>
      </c>
      <c r="J200" s="1" t="str">
        <f>MID(Table1[[#This Row],[test]], LEN("perfexp-")+1, 9999)</f>
        <v>stl-peq-na-na-reuse</v>
      </c>
      <c r="K200" s="1">
        <f>FIND("-p", Table1[[#This Row],[test-allvar]])+LEN("-")</f>
        <v>5</v>
      </c>
      <c r="L200" s="1" t="str">
        <f>MID(Table1[[#This Row],[test-allvar]], Table1[[#This Row],[operation-idx]], LEN("pta"))</f>
        <v>peq</v>
      </c>
      <c r="M200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0" s="1" t="str">
        <f>IFERROR( LEFT(Table1[[#This Row],[sut]], FIND("-", Table1[[#This Row],[sut]])-1), Table1[[#This Row],[sut]])</f>
        <v>stl</v>
      </c>
      <c r="O200" s="1" t="str">
        <f>IF(Table1[[#This Row],[sut-platform]]="cfa", MID(Table1[[#This Row],[sut]], 5, 2), "~na~")</f>
        <v>~na~</v>
      </c>
      <c r="P200" s="1" t="str">
        <f>IF(Table1[[#This Row],[sut-platform]]="cfa", MID(Table1[[#This Row],[sut]], 8, 999), Table1[[#This Row],[sut-cfa-level]])</f>
        <v>~na~</v>
      </c>
      <c r="Q200" s="1" t="str">
        <f>IF(Table1[[#This Row],[sut-platform]]="cfa", LEFT(Table1[[#This Row],[suffix-cfa-sharing-alloc]], FIND("-",Table1[[#This Row],[suffix-cfa-sharing-alloc]])-1), "~na~")</f>
        <v>~na~</v>
      </c>
      <c r="R20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0" s="1" t="str">
        <f>MID(Table1[[#This Row],[corpus]], LEN("corpus-")+1, 999)</f>
        <v>100-1-1.txt</v>
      </c>
      <c r="T200" s="1" t="str">
        <f>LEFT(Table1[[#This Row],[corpus-varsuffix]], FIND(".txt", Table1[[#This Row],[corpus-varsuffix]])-1)</f>
        <v>100-1-1</v>
      </c>
      <c r="U200" s="1">
        <f>INT(LEFT(Table1[[#This Row],[corpus-allvar]], FIND("-", Table1[[#This Row],[corpus-varsuffix]])-1))</f>
        <v>100</v>
      </c>
      <c r="V200" s="1" t="str">
        <f>MID(Table1[[#This Row],[corpus-allvar]], LEN(Table1[[#This Row],[corpus-nstrs]])+2, 999)</f>
        <v>1-1</v>
      </c>
      <c r="W200" s="1">
        <f>INT(LEFT(Table1[[#This Row],[corpus-varsuffix2]], FIND("-", Table1[[#This Row],[corpus-varsuffix2]])-1))</f>
        <v>1</v>
      </c>
      <c r="X200" s="1">
        <f>INT(MID(Table1[[#This Row],[corpus-varsuffix2]], LEN(Table1[[#This Row],[corpus-meanlen]])+2, 999))</f>
        <v>1</v>
      </c>
      <c r="Y200" s="4">
        <f>Table1[[#This Row],[concatDoneActualCount]]/Table1[[#This Row],[execTimeActualSec]]</f>
        <v>86141879.401368842</v>
      </c>
      <c r="Z200" s="4">
        <f>CONVERT(Table1[[#This Row],[execTimeActualSec]]/Table1[[#This Row],[concatDoneActualCount]], "s", "ns")</f>
        <v>11.60875531099812</v>
      </c>
    </row>
    <row r="201" spans="1:26" x14ac:dyDescent="0.25">
      <c r="A201" s="1" t="s">
        <v>93</v>
      </c>
      <c r="B201" s="1" t="str">
        <f>Table1[[#This Row],[test]]&amp;"@"&amp;Table1[[#This Row],[corpus]]</f>
        <v>perfexp-stl-peq-na-na-reuse@corpus-100-10-1.txt</v>
      </c>
      <c r="C201" s="5" t="s">
        <v>62</v>
      </c>
      <c r="D201" s="5" t="s">
        <v>26</v>
      </c>
      <c r="E201" s="5">
        <v>100</v>
      </c>
      <c r="F201" s="5">
        <v>100</v>
      </c>
      <c r="G201" s="5">
        <v>9.5</v>
      </c>
      <c r="H201" s="19">
        <v>463200000</v>
      </c>
      <c r="I201" s="5">
        <v>10.00004</v>
      </c>
      <c r="J201" s="1" t="str">
        <f>MID(Table1[[#This Row],[test]], LEN("perfexp-")+1, 9999)</f>
        <v>stl-peq-na-na-reuse</v>
      </c>
      <c r="K201" s="1">
        <f>FIND("-p", Table1[[#This Row],[test-allvar]])+LEN("-")</f>
        <v>5</v>
      </c>
      <c r="L201" s="1" t="str">
        <f>MID(Table1[[#This Row],[test-allvar]], Table1[[#This Row],[operation-idx]], LEN("pta"))</f>
        <v>peq</v>
      </c>
      <c r="M201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1" s="1" t="str">
        <f>IFERROR( LEFT(Table1[[#This Row],[sut]], FIND("-", Table1[[#This Row],[sut]])-1), Table1[[#This Row],[sut]])</f>
        <v>stl</v>
      </c>
      <c r="O201" s="1" t="str">
        <f>IF(Table1[[#This Row],[sut-platform]]="cfa", MID(Table1[[#This Row],[sut]], 5, 2), "~na~")</f>
        <v>~na~</v>
      </c>
      <c r="P201" s="1" t="str">
        <f>IF(Table1[[#This Row],[sut-platform]]="cfa", MID(Table1[[#This Row],[sut]], 8, 999), Table1[[#This Row],[sut-cfa-level]])</f>
        <v>~na~</v>
      </c>
      <c r="Q201" s="1" t="str">
        <f>IF(Table1[[#This Row],[sut-platform]]="cfa", LEFT(Table1[[#This Row],[suffix-cfa-sharing-alloc]], FIND("-",Table1[[#This Row],[suffix-cfa-sharing-alloc]])-1), "~na~")</f>
        <v>~na~</v>
      </c>
      <c r="R20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1" s="1" t="str">
        <f>MID(Table1[[#This Row],[corpus]], LEN("corpus-")+1, 999)</f>
        <v>100-10-1.txt</v>
      </c>
      <c r="T201" s="1" t="str">
        <f>LEFT(Table1[[#This Row],[corpus-varsuffix]], FIND(".txt", Table1[[#This Row],[corpus-varsuffix]])-1)</f>
        <v>100-10-1</v>
      </c>
      <c r="U201" s="1">
        <f>INT(LEFT(Table1[[#This Row],[corpus-allvar]], FIND("-", Table1[[#This Row],[corpus-varsuffix]])-1))</f>
        <v>100</v>
      </c>
      <c r="V201" s="1" t="str">
        <f>MID(Table1[[#This Row],[corpus-allvar]], LEN(Table1[[#This Row],[corpus-nstrs]])+2, 999)</f>
        <v>10-1</v>
      </c>
      <c r="W201" s="1">
        <f>INT(LEFT(Table1[[#This Row],[corpus-varsuffix2]], FIND("-", Table1[[#This Row],[corpus-varsuffix2]])-1))</f>
        <v>10</v>
      </c>
      <c r="X201" s="1">
        <f>INT(MID(Table1[[#This Row],[corpus-varsuffix2]], LEN(Table1[[#This Row],[corpus-meanlen]])+2, 999))</f>
        <v>1</v>
      </c>
      <c r="Y201" s="4">
        <f>Table1[[#This Row],[concatDoneActualCount]]/Table1[[#This Row],[execTimeActualSec]]</f>
        <v>46319814.720741116</v>
      </c>
      <c r="Z201" s="4">
        <f>CONVERT(Table1[[#This Row],[execTimeActualSec]]/Table1[[#This Row],[concatDoneActualCount]], "s", "ns")</f>
        <v>21.589032815198621</v>
      </c>
    </row>
    <row r="202" spans="1:26" x14ac:dyDescent="0.25">
      <c r="A202" s="1" t="s">
        <v>93</v>
      </c>
      <c r="B202" s="1" t="str">
        <f>Table1[[#This Row],[test]]&amp;"@"&amp;Table1[[#This Row],[corpus]]</f>
        <v>perfexp-stl-peq-na-na-reuse@corpus-100-100-1.txt</v>
      </c>
      <c r="C202" s="5" t="s">
        <v>62</v>
      </c>
      <c r="D202" s="5" t="s">
        <v>43</v>
      </c>
      <c r="E202" s="5">
        <v>100</v>
      </c>
      <c r="F202" s="5">
        <v>100</v>
      </c>
      <c r="G202" s="5">
        <v>106.37</v>
      </c>
      <c r="H202" s="19">
        <v>286920000</v>
      </c>
      <c r="I202" s="5">
        <v>10.000163000000001</v>
      </c>
      <c r="J202" s="1" t="str">
        <f>MID(Table1[[#This Row],[test]], LEN("perfexp-")+1, 9999)</f>
        <v>stl-peq-na-na-reuse</v>
      </c>
      <c r="K202" s="1">
        <f>FIND("-p", Table1[[#This Row],[test-allvar]])+LEN("-")</f>
        <v>5</v>
      </c>
      <c r="L202" s="1" t="str">
        <f>MID(Table1[[#This Row],[test-allvar]], Table1[[#This Row],[operation-idx]], LEN("pta"))</f>
        <v>peq</v>
      </c>
      <c r="M202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2" s="1" t="str">
        <f>IFERROR( LEFT(Table1[[#This Row],[sut]], FIND("-", Table1[[#This Row],[sut]])-1), Table1[[#This Row],[sut]])</f>
        <v>stl</v>
      </c>
      <c r="O202" s="1" t="str">
        <f>IF(Table1[[#This Row],[sut-platform]]="cfa", MID(Table1[[#This Row],[sut]], 5, 2), "~na~")</f>
        <v>~na~</v>
      </c>
      <c r="P202" s="1" t="str">
        <f>IF(Table1[[#This Row],[sut-platform]]="cfa", MID(Table1[[#This Row],[sut]], 8, 999), Table1[[#This Row],[sut-cfa-level]])</f>
        <v>~na~</v>
      </c>
      <c r="Q202" s="1" t="str">
        <f>IF(Table1[[#This Row],[sut-platform]]="cfa", LEFT(Table1[[#This Row],[suffix-cfa-sharing-alloc]], FIND("-",Table1[[#This Row],[suffix-cfa-sharing-alloc]])-1), "~na~")</f>
        <v>~na~</v>
      </c>
      <c r="R20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2" s="1" t="str">
        <f>MID(Table1[[#This Row],[corpus]], LEN("corpus-")+1, 999)</f>
        <v>100-100-1.txt</v>
      </c>
      <c r="T202" s="1" t="str">
        <f>LEFT(Table1[[#This Row],[corpus-varsuffix]], FIND(".txt", Table1[[#This Row],[corpus-varsuffix]])-1)</f>
        <v>100-100-1</v>
      </c>
      <c r="U202" s="1">
        <f>INT(LEFT(Table1[[#This Row],[corpus-allvar]], FIND("-", Table1[[#This Row],[corpus-varsuffix]])-1))</f>
        <v>100</v>
      </c>
      <c r="V202" s="1" t="str">
        <f>MID(Table1[[#This Row],[corpus-allvar]], LEN(Table1[[#This Row],[corpus-nstrs]])+2, 999)</f>
        <v>100-1</v>
      </c>
      <c r="W202" s="1">
        <f>INT(LEFT(Table1[[#This Row],[corpus-varsuffix2]], FIND("-", Table1[[#This Row],[corpus-varsuffix2]])-1))</f>
        <v>100</v>
      </c>
      <c r="X202" s="1">
        <f>INT(MID(Table1[[#This Row],[corpus-varsuffix2]], LEN(Table1[[#This Row],[corpus-meanlen]])+2, 999))</f>
        <v>1</v>
      </c>
      <c r="Y202" s="4">
        <f>Table1[[#This Row],[concatDoneActualCount]]/Table1[[#This Row],[execTimeActualSec]]</f>
        <v>28691532.32802305</v>
      </c>
      <c r="Z202" s="4">
        <f>CONVERT(Table1[[#This Row],[execTimeActualSec]]/Table1[[#This Row],[concatDoneActualCount]], "s", "ns")</f>
        <v>34.853488777359544</v>
      </c>
    </row>
    <row r="203" spans="1:26" x14ac:dyDescent="0.25">
      <c r="A203" s="1" t="s">
        <v>93</v>
      </c>
      <c r="B203" s="1" t="str">
        <f>Table1[[#This Row],[test]]&amp;"@"&amp;Table1[[#This Row],[corpus]]</f>
        <v>perfexp-stl-peq-na-na-reuse@corpus-100-2-1.txt</v>
      </c>
      <c r="C203" s="5" t="s">
        <v>62</v>
      </c>
      <c r="D203" s="5" t="s">
        <v>27</v>
      </c>
      <c r="E203" s="5">
        <v>100</v>
      </c>
      <c r="F203" s="5">
        <v>100</v>
      </c>
      <c r="G203" s="5">
        <v>2.0299999999999998</v>
      </c>
      <c r="H203" s="19">
        <v>684170000</v>
      </c>
      <c r="I203" s="5">
        <v>10.000069999999999</v>
      </c>
      <c r="J203" s="1" t="str">
        <f>MID(Table1[[#This Row],[test]], LEN("perfexp-")+1, 9999)</f>
        <v>stl-peq-na-na-reuse</v>
      </c>
      <c r="K203" s="1">
        <f>FIND("-p", Table1[[#This Row],[test-allvar]])+LEN("-")</f>
        <v>5</v>
      </c>
      <c r="L203" s="1" t="str">
        <f>MID(Table1[[#This Row],[test-allvar]], Table1[[#This Row],[operation-idx]], LEN("pta"))</f>
        <v>peq</v>
      </c>
      <c r="M203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3" s="1" t="str">
        <f>IFERROR( LEFT(Table1[[#This Row],[sut]], FIND("-", Table1[[#This Row],[sut]])-1), Table1[[#This Row],[sut]])</f>
        <v>stl</v>
      </c>
      <c r="O203" s="1" t="str">
        <f>IF(Table1[[#This Row],[sut-platform]]="cfa", MID(Table1[[#This Row],[sut]], 5, 2), "~na~")</f>
        <v>~na~</v>
      </c>
      <c r="P203" s="1" t="str">
        <f>IF(Table1[[#This Row],[sut-platform]]="cfa", MID(Table1[[#This Row],[sut]], 8, 999), Table1[[#This Row],[sut-cfa-level]])</f>
        <v>~na~</v>
      </c>
      <c r="Q203" s="1" t="str">
        <f>IF(Table1[[#This Row],[sut-platform]]="cfa", LEFT(Table1[[#This Row],[suffix-cfa-sharing-alloc]], FIND("-",Table1[[#This Row],[suffix-cfa-sharing-alloc]])-1), "~na~")</f>
        <v>~na~</v>
      </c>
      <c r="R20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3" s="1" t="str">
        <f>MID(Table1[[#This Row],[corpus]], LEN("corpus-")+1, 999)</f>
        <v>100-2-1.txt</v>
      </c>
      <c r="T203" s="1" t="str">
        <f>LEFT(Table1[[#This Row],[corpus-varsuffix]], FIND(".txt", Table1[[#This Row],[corpus-varsuffix]])-1)</f>
        <v>100-2-1</v>
      </c>
      <c r="U203" s="1">
        <f>INT(LEFT(Table1[[#This Row],[corpus-allvar]], FIND("-", Table1[[#This Row],[corpus-varsuffix]])-1))</f>
        <v>100</v>
      </c>
      <c r="V203" s="1" t="str">
        <f>MID(Table1[[#This Row],[corpus-allvar]], LEN(Table1[[#This Row],[corpus-nstrs]])+2, 999)</f>
        <v>2-1</v>
      </c>
      <c r="W203" s="1">
        <f>INT(LEFT(Table1[[#This Row],[corpus-varsuffix2]], FIND("-", Table1[[#This Row],[corpus-varsuffix2]])-1))</f>
        <v>2</v>
      </c>
      <c r="X203" s="1">
        <f>INT(MID(Table1[[#This Row],[corpus-varsuffix2]], LEN(Table1[[#This Row],[corpus-meanlen]])+2, 999))</f>
        <v>1</v>
      </c>
      <c r="Y203" s="4">
        <f>Table1[[#This Row],[concatDoneActualCount]]/Table1[[#This Row],[execTimeActualSec]]</f>
        <v>68416521.084352419</v>
      </c>
      <c r="Z203" s="4">
        <f>CONVERT(Table1[[#This Row],[execTimeActualSec]]/Table1[[#This Row],[concatDoneActualCount]], "s", "ns")</f>
        <v>14.616352660888374</v>
      </c>
    </row>
    <row r="204" spans="1:26" x14ac:dyDescent="0.25">
      <c r="A204" s="1" t="s">
        <v>93</v>
      </c>
      <c r="B204" s="1" t="str">
        <f>Table1[[#This Row],[test]]&amp;"@"&amp;Table1[[#This Row],[corpus]]</f>
        <v>perfexp-stl-peq-na-na-reuse@corpus-100-20-1.txt</v>
      </c>
      <c r="C204" s="5" t="s">
        <v>62</v>
      </c>
      <c r="D204" s="5" t="s">
        <v>28</v>
      </c>
      <c r="E204" s="5">
        <v>100</v>
      </c>
      <c r="F204" s="5">
        <v>100</v>
      </c>
      <c r="G204" s="5">
        <v>22.96</v>
      </c>
      <c r="H204" s="19">
        <v>435670000</v>
      </c>
      <c r="I204" s="5">
        <v>10.000074</v>
      </c>
      <c r="J204" s="1" t="str">
        <f>MID(Table1[[#This Row],[test]], LEN("perfexp-")+1, 9999)</f>
        <v>stl-peq-na-na-reuse</v>
      </c>
      <c r="K204" s="1">
        <f>FIND("-p", Table1[[#This Row],[test-allvar]])+LEN("-")</f>
        <v>5</v>
      </c>
      <c r="L204" s="1" t="str">
        <f>MID(Table1[[#This Row],[test-allvar]], Table1[[#This Row],[operation-idx]], LEN("pta"))</f>
        <v>peq</v>
      </c>
      <c r="M204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4" s="1" t="str">
        <f>IFERROR( LEFT(Table1[[#This Row],[sut]], FIND("-", Table1[[#This Row],[sut]])-1), Table1[[#This Row],[sut]])</f>
        <v>stl</v>
      </c>
      <c r="O204" s="1" t="str">
        <f>IF(Table1[[#This Row],[sut-platform]]="cfa", MID(Table1[[#This Row],[sut]], 5, 2), "~na~")</f>
        <v>~na~</v>
      </c>
      <c r="P204" s="1" t="str">
        <f>IF(Table1[[#This Row],[sut-platform]]="cfa", MID(Table1[[#This Row],[sut]], 8, 999), Table1[[#This Row],[sut-cfa-level]])</f>
        <v>~na~</v>
      </c>
      <c r="Q204" s="1" t="str">
        <f>IF(Table1[[#This Row],[sut-platform]]="cfa", LEFT(Table1[[#This Row],[suffix-cfa-sharing-alloc]], FIND("-",Table1[[#This Row],[suffix-cfa-sharing-alloc]])-1), "~na~")</f>
        <v>~na~</v>
      </c>
      <c r="R20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4" s="1" t="str">
        <f>MID(Table1[[#This Row],[corpus]], LEN("corpus-")+1, 999)</f>
        <v>100-20-1.txt</v>
      </c>
      <c r="T204" s="1" t="str">
        <f>LEFT(Table1[[#This Row],[corpus-varsuffix]], FIND(".txt", Table1[[#This Row],[corpus-varsuffix]])-1)</f>
        <v>100-20-1</v>
      </c>
      <c r="U204" s="1">
        <f>INT(LEFT(Table1[[#This Row],[corpus-allvar]], FIND("-", Table1[[#This Row],[corpus-varsuffix]])-1))</f>
        <v>100</v>
      </c>
      <c r="V204" s="1" t="str">
        <f>MID(Table1[[#This Row],[corpus-allvar]], LEN(Table1[[#This Row],[corpus-nstrs]])+2, 999)</f>
        <v>20-1</v>
      </c>
      <c r="W204" s="1">
        <f>INT(LEFT(Table1[[#This Row],[corpus-varsuffix2]], FIND("-", Table1[[#This Row],[corpus-varsuffix2]])-1))</f>
        <v>20</v>
      </c>
      <c r="X204" s="1">
        <f>INT(MID(Table1[[#This Row],[corpus-varsuffix2]], LEN(Table1[[#This Row],[corpus-meanlen]])+2, 999))</f>
        <v>1</v>
      </c>
      <c r="Y204" s="4">
        <f>Table1[[#This Row],[concatDoneActualCount]]/Table1[[#This Row],[execTimeActualSec]]</f>
        <v>43566677.606585711</v>
      </c>
      <c r="Z204" s="4">
        <f>CONVERT(Table1[[#This Row],[execTimeActualSec]]/Table1[[#This Row],[concatDoneActualCount]], "s", "ns")</f>
        <v>22.953322468841094</v>
      </c>
    </row>
    <row r="205" spans="1:26" x14ac:dyDescent="0.25">
      <c r="A205" s="1" t="s">
        <v>93</v>
      </c>
      <c r="B205" s="1" t="str">
        <f>Table1[[#This Row],[test]]&amp;"@"&amp;Table1[[#This Row],[corpus]]</f>
        <v>perfexp-stl-peq-na-na-reuse@corpus-100-200-1.txt</v>
      </c>
      <c r="C205" s="5" t="s">
        <v>62</v>
      </c>
      <c r="D205" s="5" t="s">
        <v>45</v>
      </c>
      <c r="E205" s="5">
        <v>100</v>
      </c>
      <c r="F205" s="5">
        <v>100</v>
      </c>
      <c r="G205" s="5">
        <v>177.28</v>
      </c>
      <c r="H205" s="19">
        <v>253630000</v>
      </c>
      <c r="I205" s="5">
        <v>10.000211999999999</v>
      </c>
      <c r="J205" s="1" t="str">
        <f>MID(Table1[[#This Row],[test]], LEN("perfexp-")+1, 9999)</f>
        <v>stl-peq-na-na-reuse</v>
      </c>
      <c r="K205" s="1">
        <f>FIND("-p", Table1[[#This Row],[test-allvar]])+LEN("-")</f>
        <v>5</v>
      </c>
      <c r="L205" s="1" t="str">
        <f>MID(Table1[[#This Row],[test-allvar]], Table1[[#This Row],[operation-idx]], LEN("pta"))</f>
        <v>peq</v>
      </c>
      <c r="M205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5" s="1" t="str">
        <f>IFERROR( LEFT(Table1[[#This Row],[sut]], FIND("-", Table1[[#This Row],[sut]])-1), Table1[[#This Row],[sut]])</f>
        <v>stl</v>
      </c>
      <c r="O205" s="1" t="str">
        <f>IF(Table1[[#This Row],[sut-platform]]="cfa", MID(Table1[[#This Row],[sut]], 5, 2), "~na~")</f>
        <v>~na~</v>
      </c>
      <c r="P205" s="1" t="str">
        <f>IF(Table1[[#This Row],[sut-platform]]="cfa", MID(Table1[[#This Row],[sut]], 8, 999), Table1[[#This Row],[sut-cfa-level]])</f>
        <v>~na~</v>
      </c>
      <c r="Q205" s="1" t="str">
        <f>IF(Table1[[#This Row],[sut-platform]]="cfa", LEFT(Table1[[#This Row],[suffix-cfa-sharing-alloc]], FIND("-",Table1[[#This Row],[suffix-cfa-sharing-alloc]])-1), "~na~")</f>
        <v>~na~</v>
      </c>
      <c r="R20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5" s="1" t="str">
        <f>MID(Table1[[#This Row],[corpus]], LEN("corpus-")+1, 999)</f>
        <v>100-200-1.txt</v>
      </c>
      <c r="T205" s="1" t="str">
        <f>LEFT(Table1[[#This Row],[corpus-varsuffix]], FIND(".txt", Table1[[#This Row],[corpus-varsuffix]])-1)</f>
        <v>100-200-1</v>
      </c>
      <c r="U205" s="1">
        <f>INT(LEFT(Table1[[#This Row],[corpus-allvar]], FIND("-", Table1[[#This Row],[corpus-varsuffix]])-1))</f>
        <v>100</v>
      </c>
      <c r="V205" s="1" t="str">
        <f>MID(Table1[[#This Row],[corpus-allvar]], LEN(Table1[[#This Row],[corpus-nstrs]])+2, 999)</f>
        <v>200-1</v>
      </c>
      <c r="W205" s="1">
        <f>INT(LEFT(Table1[[#This Row],[corpus-varsuffix2]], FIND("-", Table1[[#This Row],[corpus-varsuffix2]])-1))</f>
        <v>200</v>
      </c>
      <c r="X205" s="1">
        <f>INT(MID(Table1[[#This Row],[corpus-varsuffix2]], LEN(Table1[[#This Row],[corpus-meanlen]])+2, 999))</f>
        <v>1</v>
      </c>
      <c r="Y205" s="4">
        <f>Table1[[#This Row],[concatDoneActualCount]]/Table1[[#This Row],[execTimeActualSec]]</f>
        <v>25362462.315798905</v>
      </c>
      <c r="Z205" s="4">
        <f>CONVERT(Table1[[#This Row],[execTimeActualSec]]/Table1[[#This Row],[concatDoneActualCount]], "s", "ns")</f>
        <v>39.428348381500605</v>
      </c>
    </row>
    <row r="206" spans="1:26" x14ac:dyDescent="0.25">
      <c r="A206" s="1" t="s">
        <v>93</v>
      </c>
      <c r="B206" s="1" t="str">
        <f>Table1[[#This Row],[test]]&amp;"@"&amp;Table1[[#This Row],[corpus]]</f>
        <v>perfexp-stl-peq-na-na-reuse@corpus-100-5-1.txt</v>
      </c>
      <c r="C206" s="5" t="s">
        <v>62</v>
      </c>
      <c r="D206" s="5" t="s">
        <v>29</v>
      </c>
      <c r="E206" s="5">
        <v>100</v>
      </c>
      <c r="F206" s="5">
        <v>100</v>
      </c>
      <c r="G206" s="5">
        <v>5.27</v>
      </c>
      <c r="H206" s="19">
        <v>493900000</v>
      </c>
      <c r="I206" s="5">
        <v>10.000021</v>
      </c>
      <c r="J206" s="1" t="str">
        <f>MID(Table1[[#This Row],[test]], LEN("perfexp-")+1, 9999)</f>
        <v>stl-peq-na-na-reuse</v>
      </c>
      <c r="K206" s="1">
        <f>FIND("-p", Table1[[#This Row],[test-allvar]])+LEN("-")</f>
        <v>5</v>
      </c>
      <c r="L206" s="1" t="str">
        <f>MID(Table1[[#This Row],[test-allvar]], Table1[[#This Row],[operation-idx]], LEN("pta"))</f>
        <v>peq</v>
      </c>
      <c r="M206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6" s="1" t="str">
        <f>IFERROR( LEFT(Table1[[#This Row],[sut]], FIND("-", Table1[[#This Row],[sut]])-1), Table1[[#This Row],[sut]])</f>
        <v>stl</v>
      </c>
      <c r="O206" s="1" t="str">
        <f>IF(Table1[[#This Row],[sut-platform]]="cfa", MID(Table1[[#This Row],[sut]], 5, 2), "~na~")</f>
        <v>~na~</v>
      </c>
      <c r="P206" s="1" t="str">
        <f>IF(Table1[[#This Row],[sut-platform]]="cfa", MID(Table1[[#This Row],[sut]], 8, 999), Table1[[#This Row],[sut-cfa-level]])</f>
        <v>~na~</v>
      </c>
      <c r="Q206" s="1" t="str">
        <f>IF(Table1[[#This Row],[sut-platform]]="cfa", LEFT(Table1[[#This Row],[suffix-cfa-sharing-alloc]], FIND("-",Table1[[#This Row],[suffix-cfa-sharing-alloc]])-1), "~na~")</f>
        <v>~na~</v>
      </c>
      <c r="R20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6" s="1" t="str">
        <f>MID(Table1[[#This Row],[corpus]], LEN("corpus-")+1, 999)</f>
        <v>100-5-1.txt</v>
      </c>
      <c r="T206" s="1" t="str">
        <f>LEFT(Table1[[#This Row],[corpus-varsuffix]], FIND(".txt", Table1[[#This Row],[corpus-varsuffix]])-1)</f>
        <v>100-5-1</v>
      </c>
      <c r="U206" s="1">
        <f>INT(LEFT(Table1[[#This Row],[corpus-allvar]], FIND("-", Table1[[#This Row],[corpus-varsuffix]])-1))</f>
        <v>100</v>
      </c>
      <c r="V206" s="1" t="str">
        <f>MID(Table1[[#This Row],[corpus-allvar]], LEN(Table1[[#This Row],[corpus-nstrs]])+2, 999)</f>
        <v>5-1</v>
      </c>
      <c r="W206" s="1">
        <f>INT(LEFT(Table1[[#This Row],[corpus-varsuffix2]], FIND("-", Table1[[#This Row],[corpus-varsuffix2]])-1))</f>
        <v>5</v>
      </c>
      <c r="X206" s="1">
        <f>INT(MID(Table1[[#This Row],[corpus-varsuffix2]], LEN(Table1[[#This Row],[corpus-meanlen]])+2, 999))</f>
        <v>1</v>
      </c>
      <c r="Y206" s="4">
        <f>Table1[[#This Row],[concatDoneActualCount]]/Table1[[#This Row],[execTimeActualSec]]</f>
        <v>49389896.281217806</v>
      </c>
      <c r="Z206" s="4">
        <f>CONVERT(Table1[[#This Row],[execTimeActualSec]]/Table1[[#This Row],[concatDoneActualCount]], "s", "ns")</f>
        <v>20.247056084227577</v>
      </c>
    </row>
    <row r="207" spans="1:26" x14ac:dyDescent="0.25">
      <c r="A207" s="1" t="s">
        <v>93</v>
      </c>
      <c r="B207" s="1" t="str">
        <f>Table1[[#This Row],[test]]&amp;"@"&amp;Table1[[#This Row],[corpus]]</f>
        <v>perfexp-stl-peq-na-na-reuse@corpus-100-50-1.txt</v>
      </c>
      <c r="C207" s="5" t="s">
        <v>62</v>
      </c>
      <c r="D207" s="5" t="s">
        <v>44</v>
      </c>
      <c r="E207" s="5">
        <v>100</v>
      </c>
      <c r="F207" s="5">
        <v>100</v>
      </c>
      <c r="G207" s="5">
        <v>43.32</v>
      </c>
      <c r="H207" s="19">
        <v>378860000</v>
      </c>
      <c r="I207" s="5">
        <v>10.000221</v>
      </c>
      <c r="J207" s="1" t="str">
        <f>MID(Table1[[#This Row],[test]], LEN("perfexp-")+1, 9999)</f>
        <v>stl-peq-na-na-reuse</v>
      </c>
      <c r="K207" s="1">
        <f>FIND("-p", Table1[[#This Row],[test-allvar]])+LEN("-")</f>
        <v>5</v>
      </c>
      <c r="L207" s="1" t="str">
        <f>MID(Table1[[#This Row],[test-allvar]], Table1[[#This Row],[operation-idx]], LEN("pta"))</f>
        <v>peq</v>
      </c>
      <c r="M207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7" s="1" t="str">
        <f>IFERROR( LEFT(Table1[[#This Row],[sut]], FIND("-", Table1[[#This Row],[sut]])-1), Table1[[#This Row],[sut]])</f>
        <v>stl</v>
      </c>
      <c r="O207" s="1" t="str">
        <f>IF(Table1[[#This Row],[sut-platform]]="cfa", MID(Table1[[#This Row],[sut]], 5, 2), "~na~")</f>
        <v>~na~</v>
      </c>
      <c r="P207" s="1" t="str">
        <f>IF(Table1[[#This Row],[sut-platform]]="cfa", MID(Table1[[#This Row],[sut]], 8, 999), Table1[[#This Row],[sut-cfa-level]])</f>
        <v>~na~</v>
      </c>
      <c r="Q207" s="1" t="str">
        <f>IF(Table1[[#This Row],[sut-platform]]="cfa", LEFT(Table1[[#This Row],[suffix-cfa-sharing-alloc]], FIND("-",Table1[[#This Row],[suffix-cfa-sharing-alloc]])-1), "~na~")</f>
        <v>~na~</v>
      </c>
      <c r="R20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7" s="1" t="str">
        <f>MID(Table1[[#This Row],[corpus]], LEN("corpus-")+1, 999)</f>
        <v>100-50-1.txt</v>
      </c>
      <c r="T207" s="1" t="str">
        <f>LEFT(Table1[[#This Row],[corpus-varsuffix]], FIND(".txt", Table1[[#This Row],[corpus-varsuffix]])-1)</f>
        <v>100-50-1</v>
      </c>
      <c r="U207" s="1">
        <f>INT(LEFT(Table1[[#This Row],[corpus-allvar]], FIND("-", Table1[[#This Row],[corpus-varsuffix]])-1))</f>
        <v>100</v>
      </c>
      <c r="V207" s="1" t="str">
        <f>MID(Table1[[#This Row],[corpus-allvar]], LEN(Table1[[#This Row],[corpus-nstrs]])+2, 999)</f>
        <v>50-1</v>
      </c>
      <c r="W207" s="1">
        <f>INT(LEFT(Table1[[#This Row],[corpus-varsuffix2]], FIND("-", Table1[[#This Row],[corpus-varsuffix2]])-1))</f>
        <v>50</v>
      </c>
      <c r="X207" s="1">
        <f>INT(MID(Table1[[#This Row],[corpus-varsuffix2]], LEN(Table1[[#This Row],[corpus-meanlen]])+2, 999))</f>
        <v>1</v>
      </c>
      <c r="Y207" s="4">
        <f>Table1[[#This Row],[concatDoneActualCount]]/Table1[[#This Row],[execTimeActualSec]]</f>
        <v>37885162.737903491</v>
      </c>
      <c r="Z207" s="4">
        <f>CONVERT(Table1[[#This Row],[execTimeActualSec]]/Table1[[#This Row],[concatDoneActualCount]], "s", "ns")</f>
        <v>26.395557725809006</v>
      </c>
    </row>
    <row r="208" spans="1:26" x14ac:dyDescent="0.25">
      <c r="A208" s="1" t="s">
        <v>93</v>
      </c>
      <c r="B208" s="1" t="str">
        <f>Table1[[#This Row],[test]]&amp;"@"&amp;Table1[[#This Row],[corpus]]</f>
        <v>perfexp-stl-peq-na-na-reuse@corpus-100-500-1.txt</v>
      </c>
      <c r="C208" s="5" t="s">
        <v>62</v>
      </c>
      <c r="D208" s="5" t="s">
        <v>46</v>
      </c>
      <c r="E208" s="5">
        <v>100</v>
      </c>
      <c r="F208" s="5">
        <v>100</v>
      </c>
      <c r="G208" s="5">
        <v>557.26</v>
      </c>
      <c r="H208" s="19">
        <v>135250000</v>
      </c>
      <c r="I208" s="5">
        <v>10.000591999999999</v>
      </c>
      <c r="J208" s="1" t="str">
        <f>MID(Table1[[#This Row],[test]], LEN("perfexp-")+1, 9999)</f>
        <v>stl-peq-na-na-reuse</v>
      </c>
      <c r="K208" s="1">
        <f>FIND("-p", Table1[[#This Row],[test-allvar]])+LEN("-")</f>
        <v>5</v>
      </c>
      <c r="L208" s="1" t="str">
        <f>MID(Table1[[#This Row],[test-allvar]], Table1[[#This Row],[operation-idx]], LEN("pta"))</f>
        <v>peq</v>
      </c>
      <c r="M208" s="1" t="str">
        <f>LEFT(Table1[[#This Row],[test-allvar]], Table1[[#This Row],[operation-idx]]-LEN("-")-1) &amp; MID(Table1[[#This Row],[test-allvar]], Table1[[#This Row],[operation-idx]]+LEN(Table1[[#This Row],[operation]]), 9999)</f>
        <v>stl-na-na-reuse</v>
      </c>
      <c r="N208" s="1" t="str">
        <f>IFERROR( LEFT(Table1[[#This Row],[sut]], FIND("-", Table1[[#This Row],[sut]])-1), Table1[[#This Row],[sut]])</f>
        <v>stl</v>
      </c>
      <c r="O208" s="1" t="str">
        <f>IF(Table1[[#This Row],[sut-platform]]="cfa", MID(Table1[[#This Row],[sut]], 5, 2), "~na~")</f>
        <v>~na~</v>
      </c>
      <c r="P208" s="1" t="str">
        <f>IF(Table1[[#This Row],[sut-platform]]="cfa", MID(Table1[[#This Row],[sut]], 8, 999), Table1[[#This Row],[sut-cfa-level]])</f>
        <v>~na~</v>
      </c>
      <c r="Q208" s="1" t="str">
        <f>IF(Table1[[#This Row],[sut-platform]]="cfa", LEFT(Table1[[#This Row],[suffix-cfa-sharing-alloc]], FIND("-",Table1[[#This Row],[suffix-cfa-sharing-alloc]])-1), "~na~")</f>
        <v>~na~</v>
      </c>
      <c r="R20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reuse</v>
      </c>
      <c r="S208" s="1" t="str">
        <f>MID(Table1[[#This Row],[corpus]], LEN("corpus-")+1, 999)</f>
        <v>100-500-1.txt</v>
      </c>
      <c r="T208" s="1" t="str">
        <f>LEFT(Table1[[#This Row],[corpus-varsuffix]], FIND(".txt", Table1[[#This Row],[corpus-varsuffix]])-1)</f>
        <v>100-500-1</v>
      </c>
      <c r="U208" s="1">
        <f>INT(LEFT(Table1[[#This Row],[corpus-allvar]], FIND("-", Table1[[#This Row],[corpus-varsuffix]])-1))</f>
        <v>100</v>
      </c>
      <c r="V208" s="1" t="str">
        <f>MID(Table1[[#This Row],[corpus-allvar]], LEN(Table1[[#This Row],[corpus-nstrs]])+2, 999)</f>
        <v>500-1</v>
      </c>
      <c r="W208" s="1">
        <f>INT(LEFT(Table1[[#This Row],[corpus-varsuffix2]], FIND("-", Table1[[#This Row],[corpus-varsuffix2]])-1))</f>
        <v>500</v>
      </c>
      <c r="X208" s="1">
        <f>INT(MID(Table1[[#This Row],[corpus-varsuffix2]], LEN(Table1[[#This Row],[corpus-meanlen]])+2, 999))</f>
        <v>1</v>
      </c>
      <c r="Y208" s="4">
        <f>Table1[[#This Row],[concatDoneActualCount]]/Table1[[#This Row],[execTimeActualSec]]</f>
        <v>13524199.367397452</v>
      </c>
      <c r="Z208" s="4">
        <f>CONVERT(Table1[[#This Row],[execTimeActualSec]]/Table1[[#This Row],[concatDoneActualCount]], "s", "ns")</f>
        <v>73.941530499075782</v>
      </c>
    </row>
    <row r="209" spans="1:26" x14ac:dyDescent="0.25">
      <c r="A209" s="1" t="s">
        <v>93</v>
      </c>
      <c r="B209" s="1" t="str">
        <f>Table1[[#This Row],[test]]&amp;"@"&amp;Table1[[#This Row],[corpus]]</f>
        <v>perfexp-stl-peq-na-na-fresh@corpus-100-1-1.txt</v>
      </c>
      <c r="C209" s="5" t="s">
        <v>63</v>
      </c>
      <c r="D209" s="5" t="s">
        <v>25</v>
      </c>
      <c r="E209" s="5">
        <v>100</v>
      </c>
      <c r="F209" s="5">
        <v>100</v>
      </c>
      <c r="G209" s="5">
        <v>1</v>
      </c>
      <c r="H209" s="19">
        <v>695860000</v>
      </c>
      <c r="I209" s="5">
        <v>10.000071</v>
      </c>
      <c r="J209" s="1" t="str">
        <f>MID(Table1[[#This Row],[test]], LEN("perfexp-")+1, 9999)</f>
        <v>stl-peq-na-na-fresh</v>
      </c>
      <c r="K209" s="1">
        <f>FIND("-p", Table1[[#This Row],[test-allvar]])+LEN("-")</f>
        <v>5</v>
      </c>
      <c r="L209" s="1" t="str">
        <f>MID(Table1[[#This Row],[test-allvar]], Table1[[#This Row],[operation-idx]], LEN("pta"))</f>
        <v>peq</v>
      </c>
      <c r="M209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09" s="1" t="str">
        <f>IFERROR( LEFT(Table1[[#This Row],[sut]], FIND("-", Table1[[#This Row],[sut]])-1), Table1[[#This Row],[sut]])</f>
        <v>stl</v>
      </c>
      <c r="O209" s="1" t="str">
        <f>IF(Table1[[#This Row],[sut-platform]]="cfa", MID(Table1[[#This Row],[sut]], 5, 2), "~na~")</f>
        <v>~na~</v>
      </c>
      <c r="P209" s="1" t="str">
        <f>IF(Table1[[#This Row],[sut-platform]]="cfa", MID(Table1[[#This Row],[sut]], 8, 999), Table1[[#This Row],[sut-cfa-level]])</f>
        <v>~na~</v>
      </c>
      <c r="Q209" s="1" t="str">
        <f>IF(Table1[[#This Row],[sut-platform]]="cfa", LEFT(Table1[[#This Row],[suffix-cfa-sharing-alloc]], FIND("-",Table1[[#This Row],[suffix-cfa-sharing-alloc]])-1), "~na~")</f>
        <v>~na~</v>
      </c>
      <c r="R20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09" s="1" t="str">
        <f>MID(Table1[[#This Row],[corpus]], LEN("corpus-")+1, 999)</f>
        <v>100-1-1.txt</v>
      </c>
      <c r="T209" s="1" t="str">
        <f>LEFT(Table1[[#This Row],[corpus-varsuffix]], FIND(".txt", Table1[[#This Row],[corpus-varsuffix]])-1)</f>
        <v>100-1-1</v>
      </c>
      <c r="U209" s="1">
        <f>INT(LEFT(Table1[[#This Row],[corpus-allvar]], FIND("-", Table1[[#This Row],[corpus-varsuffix]])-1))</f>
        <v>100</v>
      </c>
      <c r="V209" s="1" t="str">
        <f>MID(Table1[[#This Row],[corpus-allvar]], LEN(Table1[[#This Row],[corpus-nstrs]])+2, 999)</f>
        <v>1-1</v>
      </c>
      <c r="W209" s="1">
        <f>INT(LEFT(Table1[[#This Row],[corpus-varsuffix2]], FIND("-", Table1[[#This Row],[corpus-varsuffix2]])-1))</f>
        <v>1</v>
      </c>
      <c r="X209" s="1">
        <f>INT(MID(Table1[[#This Row],[corpus-varsuffix2]], LEN(Table1[[#This Row],[corpus-meanlen]])+2, 999))</f>
        <v>1</v>
      </c>
      <c r="Y209" s="4">
        <f>Table1[[#This Row],[concatDoneActualCount]]/Table1[[#This Row],[execTimeActualSec]]</f>
        <v>69585505.94290781</v>
      </c>
      <c r="Z209" s="4">
        <f>CONVERT(Table1[[#This Row],[execTimeActualSec]]/Table1[[#This Row],[concatDoneActualCount]], "s", "ns")</f>
        <v>14.370808783375967</v>
      </c>
    </row>
    <row r="210" spans="1:26" x14ac:dyDescent="0.25">
      <c r="A210" s="1" t="s">
        <v>93</v>
      </c>
      <c r="B210" s="1" t="str">
        <f>Table1[[#This Row],[test]]&amp;"@"&amp;Table1[[#This Row],[corpus]]</f>
        <v>perfexp-stl-peq-na-na-fresh@corpus-100-10-1.txt</v>
      </c>
      <c r="C210" s="5" t="s">
        <v>63</v>
      </c>
      <c r="D210" s="5" t="s">
        <v>26</v>
      </c>
      <c r="E210" s="5">
        <v>100</v>
      </c>
      <c r="F210" s="5">
        <v>100</v>
      </c>
      <c r="G210" s="5">
        <v>9.5</v>
      </c>
      <c r="H210" s="19">
        <v>374640000</v>
      </c>
      <c r="I210" s="5">
        <v>10.000298000000001</v>
      </c>
      <c r="J210" s="1" t="str">
        <f>MID(Table1[[#This Row],[test]], LEN("perfexp-")+1, 9999)</f>
        <v>stl-peq-na-na-fresh</v>
      </c>
      <c r="K210" s="1">
        <f>FIND("-p", Table1[[#This Row],[test-allvar]])+LEN("-")</f>
        <v>5</v>
      </c>
      <c r="L210" s="1" t="str">
        <f>MID(Table1[[#This Row],[test-allvar]], Table1[[#This Row],[operation-idx]], LEN("pta"))</f>
        <v>peq</v>
      </c>
      <c r="M210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0" s="1" t="str">
        <f>IFERROR( LEFT(Table1[[#This Row],[sut]], FIND("-", Table1[[#This Row],[sut]])-1), Table1[[#This Row],[sut]])</f>
        <v>stl</v>
      </c>
      <c r="O210" s="1" t="str">
        <f>IF(Table1[[#This Row],[sut-platform]]="cfa", MID(Table1[[#This Row],[sut]], 5, 2), "~na~")</f>
        <v>~na~</v>
      </c>
      <c r="P210" s="1" t="str">
        <f>IF(Table1[[#This Row],[sut-platform]]="cfa", MID(Table1[[#This Row],[sut]], 8, 999), Table1[[#This Row],[sut-cfa-level]])</f>
        <v>~na~</v>
      </c>
      <c r="Q210" s="1" t="str">
        <f>IF(Table1[[#This Row],[sut-platform]]="cfa", LEFT(Table1[[#This Row],[suffix-cfa-sharing-alloc]], FIND("-",Table1[[#This Row],[suffix-cfa-sharing-alloc]])-1), "~na~")</f>
        <v>~na~</v>
      </c>
      <c r="R21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0" s="1" t="str">
        <f>MID(Table1[[#This Row],[corpus]], LEN("corpus-")+1, 999)</f>
        <v>100-10-1.txt</v>
      </c>
      <c r="T210" s="1" t="str">
        <f>LEFT(Table1[[#This Row],[corpus-varsuffix]], FIND(".txt", Table1[[#This Row],[corpus-varsuffix]])-1)</f>
        <v>100-10-1</v>
      </c>
      <c r="U210" s="1">
        <f>INT(LEFT(Table1[[#This Row],[corpus-allvar]], FIND("-", Table1[[#This Row],[corpus-varsuffix]])-1))</f>
        <v>100</v>
      </c>
      <c r="V210" s="1" t="str">
        <f>MID(Table1[[#This Row],[corpus-allvar]], LEN(Table1[[#This Row],[corpus-nstrs]])+2, 999)</f>
        <v>10-1</v>
      </c>
      <c r="W210" s="1">
        <f>INT(LEFT(Table1[[#This Row],[corpus-varsuffix2]], FIND("-", Table1[[#This Row],[corpus-varsuffix2]])-1))</f>
        <v>10</v>
      </c>
      <c r="X210" s="1">
        <f>INT(MID(Table1[[#This Row],[corpus-varsuffix2]], LEN(Table1[[#This Row],[corpus-meanlen]])+2, 999))</f>
        <v>1</v>
      </c>
      <c r="Y210" s="4">
        <f>Table1[[#This Row],[concatDoneActualCount]]/Table1[[#This Row],[execTimeActualSec]]</f>
        <v>37462883.606068537</v>
      </c>
      <c r="Z210" s="4">
        <f>CONVERT(Table1[[#This Row],[execTimeActualSec]]/Table1[[#This Row],[concatDoneActualCount]], "s", "ns")</f>
        <v>26.693086696562034</v>
      </c>
    </row>
    <row r="211" spans="1:26" x14ac:dyDescent="0.25">
      <c r="A211" s="1" t="s">
        <v>93</v>
      </c>
      <c r="B211" s="1" t="str">
        <f>Table1[[#This Row],[test]]&amp;"@"&amp;Table1[[#This Row],[corpus]]</f>
        <v>perfexp-stl-peq-na-na-fresh@corpus-100-100-1.txt</v>
      </c>
      <c r="C211" s="5" t="s">
        <v>63</v>
      </c>
      <c r="D211" s="5" t="s">
        <v>43</v>
      </c>
      <c r="E211" s="5">
        <v>100</v>
      </c>
      <c r="F211" s="5">
        <v>100</v>
      </c>
      <c r="G211" s="5">
        <v>106.37</v>
      </c>
      <c r="H211" s="19">
        <v>202970000</v>
      </c>
      <c r="I211" s="5">
        <v>10.000038999999999</v>
      </c>
      <c r="J211" s="1" t="str">
        <f>MID(Table1[[#This Row],[test]], LEN("perfexp-")+1, 9999)</f>
        <v>stl-peq-na-na-fresh</v>
      </c>
      <c r="K211" s="1">
        <f>FIND("-p", Table1[[#This Row],[test-allvar]])+LEN("-")</f>
        <v>5</v>
      </c>
      <c r="L211" s="1" t="str">
        <f>MID(Table1[[#This Row],[test-allvar]], Table1[[#This Row],[operation-idx]], LEN("pta"))</f>
        <v>peq</v>
      </c>
      <c r="M211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1" s="1" t="str">
        <f>IFERROR( LEFT(Table1[[#This Row],[sut]], FIND("-", Table1[[#This Row],[sut]])-1), Table1[[#This Row],[sut]])</f>
        <v>stl</v>
      </c>
      <c r="O211" s="1" t="str">
        <f>IF(Table1[[#This Row],[sut-platform]]="cfa", MID(Table1[[#This Row],[sut]], 5, 2), "~na~")</f>
        <v>~na~</v>
      </c>
      <c r="P211" s="1" t="str">
        <f>IF(Table1[[#This Row],[sut-platform]]="cfa", MID(Table1[[#This Row],[sut]], 8, 999), Table1[[#This Row],[sut-cfa-level]])</f>
        <v>~na~</v>
      </c>
      <c r="Q211" s="1" t="str">
        <f>IF(Table1[[#This Row],[sut-platform]]="cfa", LEFT(Table1[[#This Row],[suffix-cfa-sharing-alloc]], FIND("-",Table1[[#This Row],[suffix-cfa-sharing-alloc]])-1), "~na~")</f>
        <v>~na~</v>
      </c>
      <c r="R21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1" s="1" t="str">
        <f>MID(Table1[[#This Row],[corpus]], LEN("corpus-")+1, 999)</f>
        <v>100-100-1.txt</v>
      </c>
      <c r="T211" s="1" t="str">
        <f>LEFT(Table1[[#This Row],[corpus-varsuffix]], FIND(".txt", Table1[[#This Row],[corpus-varsuffix]])-1)</f>
        <v>100-100-1</v>
      </c>
      <c r="U211" s="1">
        <f>INT(LEFT(Table1[[#This Row],[corpus-allvar]], FIND("-", Table1[[#This Row],[corpus-varsuffix]])-1))</f>
        <v>100</v>
      </c>
      <c r="V211" s="1" t="str">
        <f>MID(Table1[[#This Row],[corpus-allvar]], LEN(Table1[[#This Row],[corpus-nstrs]])+2, 999)</f>
        <v>100-1</v>
      </c>
      <c r="W211" s="1">
        <f>INT(LEFT(Table1[[#This Row],[corpus-varsuffix2]], FIND("-", Table1[[#This Row],[corpus-varsuffix2]])-1))</f>
        <v>100</v>
      </c>
      <c r="X211" s="1">
        <f>INT(MID(Table1[[#This Row],[corpus-varsuffix2]], LEN(Table1[[#This Row],[corpus-meanlen]])+2, 999))</f>
        <v>1</v>
      </c>
      <c r="Y211" s="4">
        <f>Table1[[#This Row],[concatDoneActualCount]]/Table1[[#This Row],[execTimeActualSec]]</f>
        <v>20296920.842008717</v>
      </c>
      <c r="Z211" s="4">
        <f>CONVERT(Table1[[#This Row],[execTimeActualSec]]/Table1[[#This Row],[concatDoneActualCount]], "s", "ns")</f>
        <v>49.268556929595505</v>
      </c>
    </row>
    <row r="212" spans="1:26" x14ac:dyDescent="0.25">
      <c r="A212" s="1" t="s">
        <v>93</v>
      </c>
      <c r="B212" s="1" t="str">
        <f>Table1[[#This Row],[test]]&amp;"@"&amp;Table1[[#This Row],[corpus]]</f>
        <v>perfexp-stl-peq-na-na-fresh@corpus-100-2-1.txt</v>
      </c>
      <c r="C212" s="5" t="s">
        <v>63</v>
      </c>
      <c r="D212" s="5" t="s">
        <v>27</v>
      </c>
      <c r="E212" s="5">
        <v>100</v>
      </c>
      <c r="F212" s="5">
        <v>100</v>
      </c>
      <c r="G212" s="5">
        <v>2.0299999999999998</v>
      </c>
      <c r="H212" s="19">
        <v>494160000</v>
      </c>
      <c r="I212" s="5">
        <v>10.000061000000001</v>
      </c>
      <c r="J212" s="1" t="str">
        <f>MID(Table1[[#This Row],[test]], LEN("perfexp-")+1, 9999)</f>
        <v>stl-peq-na-na-fresh</v>
      </c>
      <c r="K212" s="1">
        <f>FIND("-p", Table1[[#This Row],[test-allvar]])+LEN("-")</f>
        <v>5</v>
      </c>
      <c r="L212" s="1" t="str">
        <f>MID(Table1[[#This Row],[test-allvar]], Table1[[#This Row],[operation-idx]], LEN("pta"))</f>
        <v>peq</v>
      </c>
      <c r="M212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2" s="1" t="str">
        <f>IFERROR( LEFT(Table1[[#This Row],[sut]], FIND("-", Table1[[#This Row],[sut]])-1), Table1[[#This Row],[sut]])</f>
        <v>stl</v>
      </c>
      <c r="O212" s="1" t="str">
        <f>IF(Table1[[#This Row],[sut-platform]]="cfa", MID(Table1[[#This Row],[sut]], 5, 2), "~na~")</f>
        <v>~na~</v>
      </c>
      <c r="P212" s="1" t="str">
        <f>IF(Table1[[#This Row],[sut-platform]]="cfa", MID(Table1[[#This Row],[sut]], 8, 999), Table1[[#This Row],[sut-cfa-level]])</f>
        <v>~na~</v>
      </c>
      <c r="Q212" s="1" t="str">
        <f>IF(Table1[[#This Row],[sut-platform]]="cfa", LEFT(Table1[[#This Row],[suffix-cfa-sharing-alloc]], FIND("-",Table1[[#This Row],[suffix-cfa-sharing-alloc]])-1), "~na~")</f>
        <v>~na~</v>
      </c>
      <c r="R21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2" s="1" t="str">
        <f>MID(Table1[[#This Row],[corpus]], LEN("corpus-")+1, 999)</f>
        <v>100-2-1.txt</v>
      </c>
      <c r="T212" s="1" t="str">
        <f>LEFT(Table1[[#This Row],[corpus-varsuffix]], FIND(".txt", Table1[[#This Row],[corpus-varsuffix]])-1)</f>
        <v>100-2-1</v>
      </c>
      <c r="U212" s="1">
        <f>INT(LEFT(Table1[[#This Row],[corpus-allvar]], FIND("-", Table1[[#This Row],[corpus-varsuffix]])-1))</f>
        <v>100</v>
      </c>
      <c r="V212" s="1" t="str">
        <f>MID(Table1[[#This Row],[corpus-allvar]], LEN(Table1[[#This Row],[corpus-nstrs]])+2, 999)</f>
        <v>2-1</v>
      </c>
      <c r="W212" s="1">
        <f>INT(LEFT(Table1[[#This Row],[corpus-varsuffix2]], FIND("-", Table1[[#This Row],[corpus-varsuffix2]])-1))</f>
        <v>2</v>
      </c>
      <c r="X212" s="1">
        <f>INT(MID(Table1[[#This Row],[corpus-varsuffix2]], LEN(Table1[[#This Row],[corpus-meanlen]])+2, 999))</f>
        <v>1</v>
      </c>
      <c r="Y212" s="4">
        <f>Table1[[#This Row],[concatDoneActualCount]]/Table1[[#This Row],[execTimeActualSec]]</f>
        <v>49415698.564238757</v>
      </c>
      <c r="Z212" s="4">
        <f>CONVERT(Table1[[#This Row],[execTimeActualSec]]/Table1[[#This Row],[concatDoneActualCount]], "s", "ns")</f>
        <v>20.236484134693221</v>
      </c>
    </row>
    <row r="213" spans="1:26" x14ac:dyDescent="0.25">
      <c r="A213" s="1" t="s">
        <v>93</v>
      </c>
      <c r="B213" s="1" t="str">
        <f>Table1[[#This Row],[test]]&amp;"@"&amp;Table1[[#This Row],[corpus]]</f>
        <v>perfexp-stl-peq-na-na-fresh@corpus-100-20-1.txt</v>
      </c>
      <c r="C213" s="5" t="s">
        <v>63</v>
      </c>
      <c r="D213" s="5" t="s">
        <v>28</v>
      </c>
      <c r="E213" s="5">
        <v>100</v>
      </c>
      <c r="F213" s="5">
        <v>100</v>
      </c>
      <c r="G213" s="5">
        <v>22.96</v>
      </c>
      <c r="H213" s="19">
        <v>334250000</v>
      </c>
      <c r="I213" s="5">
        <v>10.000209999999999</v>
      </c>
      <c r="J213" s="1" t="str">
        <f>MID(Table1[[#This Row],[test]], LEN("perfexp-")+1, 9999)</f>
        <v>stl-peq-na-na-fresh</v>
      </c>
      <c r="K213" s="1">
        <f>FIND("-p", Table1[[#This Row],[test-allvar]])+LEN("-")</f>
        <v>5</v>
      </c>
      <c r="L213" s="1" t="str">
        <f>MID(Table1[[#This Row],[test-allvar]], Table1[[#This Row],[operation-idx]], LEN("pta"))</f>
        <v>peq</v>
      </c>
      <c r="M213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3" s="1" t="str">
        <f>IFERROR( LEFT(Table1[[#This Row],[sut]], FIND("-", Table1[[#This Row],[sut]])-1), Table1[[#This Row],[sut]])</f>
        <v>stl</v>
      </c>
      <c r="O213" s="1" t="str">
        <f>IF(Table1[[#This Row],[sut-platform]]="cfa", MID(Table1[[#This Row],[sut]], 5, 2), "~na~")</f>
        <v>~na~</v>
      </c>
      <c r="P213" s="1" t="str">
        <f>IF(Table1[[#This Row],[sut-platform]]="cfa", MID(Table1[[#This Row],[sut]], 8, 999), Table1[[#This Row],[sut-cfa-level]])</f>
        <v>~na~</v>
      </c>
      <c r="Q213" s="1" t="str">
        <f>IF(Table1[[#This Row],[sut-platform]]="cfa", LEFT(Table1[[#This Row],[suffix-cfa-sharing-alloc]], FIND("-",Table1[[#This Row],[suffix-cfa-sharing-alloc]])-1), "~na~")</f>
        <v>~na~</v>
      </c>
      <c r="R21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3" s="1" t="str">
        <f>MID(Table1[[#This Row],[corpus]], LEN("corpus-")+1, 999)</f>
        <v>100-20-1.txt</v>
      </c>
      <c r="T213" s="1" t="str">
        <f>LEFT(Table1[[#This Row],[corpus-varsuffix]], FIND(".txt", Table1[[#This Row],[corpus-varsuffix]])-1)</f>
        <v>100-20-1</v>
      </c>
      <c r="U213" s="1">
        <f>INT(LEFT(Table1[[#This Row],[corpus-allvar]], FIND("-", Table1[[#This Row],[corpus-varsuffix]])-1))</f>
        <v>100</v>
      </c>
      <c r="V213" s="1" t="str">
        <f>MID(Table1[[#This Row],[corpus-allvar]], LEN(Table1[[#This Row],[corpus-nstrs]])+2, 999)</f>
        <v>20-1</v>
      </c>
      <c r="W213" s="1">
        <f>INT(LEFT(Table1[[#This Row],[corpus-varsuffix2]], FIND("-", Table1[[#This Row],[corpus-varsuffix2]])-1))</f>
        <v>20</v>
      </c>
      <c r="X213" s="1">
        <f>INT(MID(Table1[[#This Row],[corpus-varsuffix2]], LEN(Table1[[#This Row],[corpus-meanlen]])+2, 999))</f>
        <v>1</v>
      </c>
      <c r="Y213" s="4">
        <f>Table1[[#This Row],[concatDoneActualCount]]/Table1[[#This Row],[execTimeActualSec]]</f>
        <v>33424298.08974012</v>
      </c>
      <c r="Z213" s="4">
        <f>CONVERT(Table1[[#This Row],[execTimeActualSec]]/Table1[[#This Row],[concatDoneActualCount]], "s", "ns")</f>
        <v>29.918354525056095</v>
      </c>
    </row>
    <row r="214" spans="1:26" x14ac:dyDescent="0.25">
      <c r="A214" s="1" t="s">
        <v>93</v>
      </c>
      <c r="B214" s="1" t="str">
        <f>Table1[[#This Row],[test]]&amp;"@"&amp;Table1[[#This Row],[corpus]]</f>
        <v>perfexp-stl-peq-na-na-fresh@corpus-100-200-1.txt</v>
      </c>
      <c r="C214" s="5" t="s">
        <v>63</v>
      </c>
      <c r="D214" s="5" t="s">
        <v>45</v>
      </c>
      <c r="E214" s="5">
        <v>100</v>
      </c>
      <c r="F214" s="5">
        <v>100</v>
      </c>
      <c r="G214" s="5">
        <v>177.28</v>
      </c>
      <c r="H214" s="19">
        <v>167900000</v>
      </c>
      <c r="I214" s="5">
        <v>10.000059</v>
      </c>
      <c r="J214" s="1" t="str">
        <f>MID(Table1[[#This Row],[test]], LEN("perfexp-")+1, 9999)</f>
        <v>stl-peq-na-na-fresh</v>
      </c>
      <c r="K214" s="1">
        <f>FIND("-p", Table1[[#This Row],[test-allvar]])+LEN("-")</f>
        <v>5</v>
      </c>
      <c r="L214" s="1" t="str">
        <f>MID(Table1[[#This Row],[test-allvar]], Table1[[#This Row],[operation-idx]], LEN("pta"))</f>
        <v>peq</v>
      </c>
      <c r="M214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4" s="1" t="str">
        <f>IFERROR( LEFT(Table1[[#This Row],[sut]], FIND("-", Table1[[#This Row],[sut]])-1), Table1[[#This Row],[sut]])</f>
        <v>stl</v>
      </c>
      <c r="O214" s="1" t="str">
        <f>IF(Table1[[#This Row],[sut-platform]]="cfa", MID(Table1[[#This Row],[sut]], 5, 2), "~na~")</f>
        <v>~na~</v>
      </c>
      <c r="P214" s="1" t="str">
        <f>IF(Table1[[#This Row],[sut-platform]]="cfa", MID(Table1[[#This Row],[sut]], 8, 999), Table1[[#This Row],[sut-cfa-level]])</f>
        <v>~na~</v>
      </c>
      <c r="Q214" s="1" t="str">
        <f>IF(Table1[[#This Row],[sut-platform]]="cfa", LEFT(Table1[[#This Row],[suffix-cfa-sharing-alloc]], FIND("-",Table1[[#This Row],[suffix-cfa-sharing-alloc]])-1), "~na~")</f>
        <v>~na~</v>
      </c>
      <c r="R21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4" s="1" t="str">
        <f>MID(Table1[[#This Row],[corpus]], LEN("corpus-")+1, 999)</f>
        <v>100-200-1.txt</v>
      </c>
      <c r="T214" s="1" t="str">
        <f>LEFT(Table1[[#This Row],[corpus-varsuffix]], FIND(".txt", Table1[[#This Row],[corpus-varsuffix]])-1)</f>
        <v>100-200-1</v>
      </c>
      <c r="U214" s="1">
        <f>INT(LEFT(Table1[[#This Row],[corpus-allvar]], FIND("-", Table1[[#This Row],[corpus-varsuffix]])-1))</f>
        <v>100</v>
      </c>
      <c r="V214" s="1" t="str">
        <f>MID(Table1[[#This Row],[corpus-allvar]], LEN(Table1[[#This Row],[corpus-nstrs]])+2, 999)</f>
        <v>200-1</v>
      </c>
      <c r="W214" s="1">
        <f>INT(LEFT(Table1[[#This Row],[corpus-varsuffix2]], FIND("-", Table1[[#This Row],[corpus-varsuffix2]])-1))</f>
        <v>200</v>
      </c>
      <c r="X214" s="1">
        <f>INT(MID(Table1[[#This Row],[corpus-varsuffix2]], LEN(Table1[[#This Row],[corpus-meanlen]])+2, 999))</f>
        <v>1</v>
      </c>
      <c r="Y214" s="4">
        <f>Table1[[#This Row],[concatDoneActualCount]]/Table1[[#This Row],[execTimeActualSec]]</f>
        <v>16789900.939584456</v>
      </c>
      <c r="Z214" s="4">
        <f>CONVERT(Table1[[#This Row],[execTimeActualSec]]/Table1[[#This Row],[concatDoneActualCount]], "s", "ns")</f>
        <v>59.559612864800478</v>
      </c>
    </row>
    <row r="215" spans="1:26" x14ac:dyDescent="0.25">
      <c r="A215" s="1" t="s">
        <v>93</v>
      </c>
      <c r="B215" s="1" t="str">
        <f>Table1[[#This Row],[test]]&amp;"@"&amp;Table1[[#This Row],[corpus]]</f>
        <v>perfexp-stl-peq-na-na-fresh@corpus-100-5-1.txt</v>
      </c>
      <c r="C215" s="5" t="s">
        <v>63</v>
      </c>
      <c r="D215" s="5" t="s">
        <v>29</v>
      </c>
      <c r="E215" s="5">
        <v>100</v>
      </c>
      <c r="F215" s="5">
        <v>100</v>
      </c>
      <c r="G215" s="5">
        <v>5.27</v>
      </c>
      <c r="H215" s="19">
        <v>387940000</v>
      </c>
      <c r="I215" s="5">
        <v>10.000144000000001</v>
      </c>
      <c r="J215" s="1" t="str">
        <f>MID(Table1[[#This Row],[test]], LEN("perfexp-")+1, 9999)</f>
        <v>stl-peq-na-na-fresh</v>
      </c>
      <c r="K215" s="1">
        <f>FIND("-p", Table1[[#This Row],[test-allvar]])+LEN("-")</f>
        <v>5</v>
      </c>
      <c r="L215" s="1" t="str">
        <f>MID(Table1[[#This Row],[test-allvar]], Table1[[#This Row],[operation-idx]], LEN("pta"))</f>
        <v>peq</v>
      </c>
      <c r="M215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5" s="1" t="str">
        <f>IFERROR( LEFT(Table1[[#This Row],[sut]], FIND("-", Table1[[#This Row],[sut]])-1), Table1[[#This Row],[sut]])</f>
        <v>stl</v>
      </c>
      <c r="O215" s="1" t="str">
        <f>IF(Table1[[#This Row],[sut-platform]]="cfa", MID(Table1[[#This Row],[sut]], 5, 2), "~na~")</f>
        <v>~na~</v>
      </c>
      <c r="P215" s="1" t="str">
        <f>IF(Table1[[#This Row],[sut-platform]]="cfa", MID(Table1[[#This Row],[sut]], 8, 999), Table1[[#This Row],[sut-cfa-level]])</f>
        <v>~na~</v>
      </c>
      <c r="Q215" s="1" t="str">
        <f>IF(Table1[[#This Row],[sut-platform]]="cfa", LEFT(Table1[[#This Row],[suffix-cfa-sharing-alloc]], FIND("-",Table1[[#This Row],[suffix-cfa-sharing-alloc]])-1), "~na~")</f>
        <v>~na~</v>
      </c>
      <c r="R21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5" s="1" t="str">
        <f>MID(Table1[[#This Row],[corpus]], LEN("corpus-")+1, 999)</f>
        <v>100-5-1.txt</v>
      </c>
      <c r="T215" s="1" t="str">
        <f>LEFT(Table1[[#This Row],[corpus-varsuffix]], FIND(".txt", Table1[[#This Row],[corpus-varsuffix]])-1)</f>
        <v>100-5-1</v>
      </c>
      <c r="U215" s="1">
        <f>INT(LEFT(Table1[[#This Row],[corpus-allvar]], FIND("-", Table1[[#This Row],[corpus-varsuffix]])-1))</f>
        <v>100</v>
      </c>
      <c r="V215" s="1" t="str">
        <f>MID(Table1[[#This Row],[corpus-allvar]], LEN(Table1[[#This Row],[corpus-nstrs]])+2, 999)</f>
        <v>5-1</v>
      </c>
      <c r="W215" s="1">
        <f>INT(LEFT(Table1[[#This Row],[corpus-varsuffix2]], FIND("-", Table1[[#This Row],[corpus-varsuffix2]])-1))</f>
        <v>5</v>
      </c>
      <c r="X215" s="1">
        <f>INT(MID(Table1[[#This Row],[corpus-varsuffix2]], LEN(Table1[[#This Row],[corpus-meanlen]])+2, 999))</f>
        <v>1</v>
      </c>
      <c r="Y215" s="4">
        <f>Table1[[#This Row],[concatDoneActualCount]]/Table1[[#This Row],[execTimeActualSec]]</f>
        <v>38793441.374444209</v>
      </c>
      <c r="Z215" s="4">
        <f>CONVERT(Table1[[#This Row],[execTimeActualSec]]/Table1[[#This Row],[concatDoneActualCount]], "s", "ns")</f>
        <v>25.777553229880912</v>
      </c>
    </row>
    <row r="216" spans="1:26" x14ac:dyDescent="0.25">
      <c r="A216" s="1" t="s">
        <v>93</v>
      </c>
      <c r="B216" s="1" t="str">
        <f>Table1[[#This Row],[test]]&amp;"@"&amp;Table1[[#This Row],[corpus]]</f>
        <v>perfexp-stl-peq-na-na-fresh@corpus-100-50-1.txt</v>
      </c>
      <c r="C216" s="5" t="s">
        <v>63</v>
      </c>
      <c r="D216" s="5" t="s">
        <v>44</v>
      </c>
      <c r="E216" s="5">
        <v>100</v>
      </c>
      <c r="F216" s="5">
        <v>100</v>
      </c>
      <c r="G216" s="5">
        <v>43.32</v>
      </c>
      <c r="H216" s="19">
        <v>267350000</v>
      </c>
      <c r="I216" s="5">
        <v>10.000114999999999</v>
      </c>
      <c r="J216" s="1" t="str">
        <f>MID(Table1[[#This Row],[test]], LEN("perfexp-")+1, 9999)</f>
        <v>stl-peq-na-na-fresh</v>
      </c>
      <c r="K216" s="1">
        <f>FIND("-p", Table1[[#This Row],[test-allvar]])+LEN("-")</f>
        <v>5</v>
      </c>
      <c r="L216" s="1" t="str">
        <f>MID(Table1[[#This Row],[test-allvar]], Table1[[#This Row],[operation-idx]], LEN("pta"))</f>
        <v>peq</v>
      </c>
      <c r="M216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6" s="1" t="str">
        <f>IFERROR( LEFT(Table1[[#This Row],[sut]], FIND("-", Table1[[#This Row],[sut]])-1), Table1[[#This Row],[sut]])</f>
        <v>stl</v>
      </c>
      <c r="O216" s="1" t="str">
        <f>IF(Table1[[#This Row],[sut-platform]]="cfa", MID(Table1[[#This Row],[sut]], 5, 2), "~na~")</f>
        <v>~na~</v>
      </c>
      <c r="P216" s="1" t="str">
        <f>IF(Table1[[#This Row],[sut-platform]]="cfa", MID(Table1[[#This Row],[sut]], 8, 999), Table1[[#This Row],[sut-cfa-level]])</f>
        <v>~na~</v>
      </c>
      <c r="Q216" s="1" t="str">
        <f>IF(Table1[[#This Row],[sut-platform]]="cfa", LEFT(Table1[[#This Row],[suffix-cfa-sharing-alloc]], FIND("-",Table1[[#This Row],[suffix-cfa-sharing-alloc]])-1), "~na~")</f>
        <v>~na~</v>
      </c>
      <c r="R21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6" s="1" t="str">
        <f>MID(Table1[[#This Row],[corpus]], LEN("corpus-")+1, 999)</f>
        <v>100-50-1.txt</v>
      </c>
      <c r="T216" s="1" t="str">
        <f>LEFT(Table1[[#This Row],[corpus-varsuffix]], FIND(".txt", Table1[[#This Row],[corpus-varsuffix]])-1)</f>
        <v>100-50-1</v>
      </c>
      <c r="U216" s="1">
        <f>INT(LEFT(Table1[[#This Row],[corpus-allvar]], FIND("-", Table1[[#This Row],[corpus-varsuffix]])-1))</f>
        <v>100</v>
      </c>
      <c r="V216" s="1" t="str">
        <f>MID(Table1[[#This Row],[corpus-allvar]], LEN(Table1[[#This Row],[corpus-nstrs]])+2, 999)</f>
        <v>50-1</v>
      </c>
      <c r="W216" s="1">
        <f>INT(LEFT(Table1[[#This Row],[corpus-varsuffix2]], FIND("-", Table1[[#This Row],[corpus-varsuffix2]])-1))</f>
        <v>50</v>
      </c>
      <c r="X216" s="1">
        <f>INT(MID(Table1[[#This Row],[corpus-varsuffix2]], LEN(Table1[[#This Row],[corpus-meanlen]])+2, 999))</f>
        <v>1</v>
      </c>
      <c r="Y216" s="4">
        <f>Table1[[#This Row],[concatDoneActualCount]]/Table1[[#This Row],[execTimeActualSec]]</f>
        <v>26734692.551035665</v>
      </c>
      <c r="Z216" s="4">
        <f>CONVERT(Table1[[#This Row],[execTimeActualSec]]/Table1[[#This Row],[concatDoneActualCount]], "s", "ns")</f>
        <v>37.404582008602951</v>
      </c>
    </row>
    <row r="217" spans="1:26" x14ac:dyDescent="0.25">
      <c r="A217" s="1" t="s">
        <v>93</v>
      </c>
      <c r="B217" s="1" t="str">
        <f>Table1[[#This Row],[test]]&amp;"@"&amp;Table1[[#This Row],[corpus]]</f>
        <v>perfexp-stl-peq-na-na-fresh@corpus-100-500-1.txt</v>
      </c>
      <c r="C217" s="5" t="s">
        <v>63</v>
      </c>
      <c r="D217" s="5" t="s">
        <v>46</v>
      </c>
      <c r="E217" s="5">
        <v>100</v>
      </c>
      <c r="F217" s="5">
        <v>100</v>
      </c>
      <c r="G217" s="5">
        <v>557.26</v>
      </c>
      <c r="H217" s="19">
        <v>87310000</v>
      </c>
      <c r="I217" s="5">
        <v>10.000966</v>
      </c>
      <c r="J217" s="1" t="str">
        <f>MID(Table1[[#This Row],[test]], LEN("perfexp-")+1, 9999)</f>
        <v>stl-peq-na-na-fresh</v>
      </c>
      <c r="K217" s="1">
        <f>FIND("-p", Table1[[#This Row],[test-allvar]])+LEN("-")</f>
        <v>5</v>
      </c>
      <c r="L217" s="1" t="str">
        <f>MID(Table1[[#This Row],[test-allvar]], Table1[[#This Row],[operation-idx]], LEN("pta"))</f>
        <v>peq</v>
      </c>
      <c r="M217" s="1" t="str">
        <f>LEFT(Table1[[#This Row],[test-allvar]], Table1[[#This Row],[operation-idx]]-LEN("-")-1) &amp; MID(Table1[[#This Row],[test-allvar]], Table1[[#This Row],[operation-idx]]+LEN(Table1[[#This Row],[operation]]), 9999)</f>
        <v>stl-na-na-fresh</v>
      </c>
      <c r="N217" s="1" t="str">
        <f>IFERROR( LEFT(Table1[[#This Row],[sut]], FIND("-", Table1[[#This Row],[sut]])-1), Table1[[#This Row],[sut]])</f>
        <v>stl</v>
      </c>
      <c r="O217" s="1" t="str">
        <f>IF(Table1[[#This Row],[sut-platform]]="cfa", MID(Table1[[#This Row],[sut]], 5, 2), "~na~")</f>
        <v>~na~</v>
      </c>
      <c r="P217" s="1" t="str">
        <f>IF(Table1[[#This Row],[sut-platform]]="cfa", MID(Table1[[#This Row],[sut]], 8, 999), Table1[[#This Row],[sut-cfa-level]])</f>
        <v>~na~</v>
      </c>
      <c r="Q217" s="1" t="str">
        <f>IF(Table1[[#This Row],[sut-platform]]="cfa", LEFT(Table1[[#This Row],[suffix-cfa-sharing-alloc]], FIND("-",Table1[[#This Row],[suffix-cfa-sharing-alloc]])-1), "~na~")</f>
        <v>~na~</v>
      </c>
      <c r="R21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fresh</v>
      </c>
      <c r="S217" s="1" t="str">
        <f>MID(Table1[[#This Row],[corpus]], LEN("corpus-")+1, 999)</f>
        <v>100-500-1.txt</v>
      </c>
      <c r="T217" s="1" t="str">
        <f>LEFT(Table1[[#This Row],[corpus-varsuffix]], FIND(".txt", Table1[[#This Row],[corpus-varsuffix]])-1)</f>
        <v>100-500-1</v>
      </c>
      <c r="U217" s="1">
        <f>INT(LEFT(Table1[[#This Row],[corpus-allvar]], FIND("-", Table1[[#This Row],[corpus-varsuffix]])-1))</f>
        <v>100</v>
      </c>
      <c r="V217" s="1" t="str">
        <f>MID(Table1[[#This Row],[corpus-allvar]], LEN(Table1[[#This Row],[corpus-nstrs]])+2, 999)</f>
        <v>500-1</v>
      </c>
      <c r="W217" s="1">
        <f>INT(LEFT(Table1[[#This Row],[corpus-varsuffix2]], FIND("-", Table1[[#This Row],[corpus-varsuffix2]])-1))</f>
        <v>500</v>
      </c>
      <c r="X217" s="1">
        <f>INT(MID(Table1[[#This Row],[corpus-varsuffix2]], LEN(Table1[[#This Row],[corpus-meanlen]])+2, 999))</f>
        <v>1</v>
      </c>
      <c r="Y217" s="4">
        <f>Table1[[#This Row],[concatDoneActualCount]]/Table1[[#This Row],[execTimeActualSec]]</f>
        <v>8730156.6668659803</v>
      </c>
      <c r="Z217" s="4">
        <f>CONVERT(Table1[[#This Row],[execTimeActualSec]]/Table1[[#This Row],[concatDoneActualCount]], "s", "ns")</f>
        <v>114.54548161722599</v>
      </c>
    </row>
    <row r="218" spans="1:26" x14ac:dyDescent="0.25">
      <c r="A218" s="1" t="s">
        <v>93</v>
      </c>
      <c r="B218" s="1" t="str">
        <f>Table1[[#This Row],[test]]&amp;"@"&amp;Table1[[#This Row],[corpus]]</f>
        <v>perfexp-stl-pbv-na-na-na@corpus-100-1-1.txt</v>
      </c>
      <c r="C218" s="5" t="s">
        <v>53</v>
      </c>
      <c r="D218" s="5" t="s">
        <v>25</v>
      </c>
      <c r="E218" s="5" t="s">
        <v>51</v>
      </c>
      <c r="F218" s="5">
        <v>100</v>
      </c>
      <c r="G218" s="5">
        <v>1</v>
      </c>
      <c r="H218" s="19">
        <v>1266970000</v>
      </c>
      <c r="I218" s="5">
        <v>10.000097</v>
      </c>
      <c r="J218" s="1" t="str">
        <f>MID(Table1[[#This Row],[test]], LEN("perfexp-")+1, 9999)</f>
        <v>stl-pbv-na-na-na</v>
      </c>
      <c r="K218" s="1">
        <f>FIND("-p", Table1[[#This Row],[test-allvar]])+LEN("-")</f>
        <v>5</v>
      </c>
      <c r="L218" s="1" t="str">
        <f>MID(Table1[[#This Row],[test-allvar]], Table1[[#This Row],[operation-idx]], LEN("pta"))</f>
        <v>pbv</v>
      </c>
      <c r="M218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18" s="1" t="str">
        <f>IFERROR( LEFT(Table1[[#This Row],[sut]], FIND("-", Table1[[#This Row],[sut]])-1), Table1[[#This Row],[sut]])</f>
        <v>stl</v>
      </c>
      <c r="O218" s="1" t="str">
        <f>IF(Table1[[#This Row],[sut-platform]]="cfa", MID(Table1[[#This Row],[sut]], 5, 2), "~na~")</f>
        <v>~na~</v>
      </c>
      <c r="P218" s="1" t="str">
        <f>IF(Table1[[#This Row],[sut-platform]]="cfa", MID(Table1[[#This Row],[sut]], 8, 999), Table1[[#This Row],[sut-cfa-level]])</f>
        <v>~na~</v>
      </c>
      <c r="Q218" s="1" t="str">
        <f>IF(Table1[[#This Row],[sut-platform]]="cfa", LEFT(Table1[[#This Row],[suffix-cfa-sharing-alloc]], FIND("-",Table1[[#This Row],[suffix-cfa-sharing-alloc]])-1), "~na~")</f>
        <v>~na~</v>
      </c>
      <c r="R21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18" s="1" t="str">
        <f>MID(Table1[[#This Row],[corpus]], LEN("corpus-")+1, 999)</f>
        <v>100-1-1.txt</v>
      </c>
      <c r="T218" s="1" t="str">
        <f>LEFT(Table1[[#This Row],[corpus-varsuffix]], FIND(".txt", Table1[[#This Row],[corpus-varsuffix]])-1)</f>
        <v>100-1-1</v>
      </c>
      <c r="U218" s="1">
        <f>INT(LEFT(Table1[[#This Row],[corpus-allvar]], FIND("-", Table1[[#This Row],[corpus-varsuffix]])-1))</f>
        <v>100</v>
      </c>
      <c r="V218" s="1" t="str">
        <f>MID(Table1[[#This Row],[corpus-allvar]], LEN(Table1[[#This Row],[corpus-nstrs]])+2, 999)</f>
        <v>1-1</v>
      </c>
      <c r="W218" s="1">
        <f>INT(LEFT(Table1[[#This Row],[corpus-varsuffix2]], FIND("-", Table1[[#This Row],[corpus-varsuffix2]])-1))</f>
        <v>1</v>
      </c>
      <c r="X218" s="1">
        <f>INT(MID(Table1[[#This Row],[corpus-varsuffix2]], LEN(Table1[[#This Row],[corpus-meanlen]])+2, 999))</f>
        <v>1</v>
      </c>
      <c r="Y218" s="4">
        <f>Table1[[#This Row],[concatDoneActualCount]]/Table1[[#This Row],[execTimeActualSec]]</f>
        <v>126695771.0510208</v>
      </c>
      <c r="Z218" s="4">
        <f>CONVERT(Table1[[#This Row],[execTimeActualSec]]/Table1[[#This Row],[concatDoneActualCount]], "s", "ns")</f>
        <v>7.892923273637102</v>
      </c>
    </row>
    <row r="219" spans="1:26" x14ac:dyDescent="0.25">
      <c r="A219" s="1" t="s">
        <v>93</v>
      </c>
      <c r="B219" s="1" t="str">
        <f>Table1[[#This Row],[test]]&amp;"@"&amp;Table1[[#This Row],[corpus]]</f>
        <v>perfexp-stl-pbv-na-na-na@corpus-100-10-1.txt</v>
      </c>
      <c r="C219" s="5" t="s">
        <v>53</v>
      </c>
      <c r="D219" s="5" t="s">
        <v>26</v>
      </c>
      <c r="E219" s="5" t="s">
        <v>51</v>
      </c>
      <c r="F219" s="5">
        <v>100</v>
      </c>
      <c r="G219" s="5">
        <v>9.5</v>
      </c>
      <c r="H219" s="19">
        <v>331830000</v>
      </c>
      <c r="I219" s="5">
        <v>10.000208000000001</v>
      </c>
      <c r="J219" s="1" t="str">
        <f>MID(Table1[[#This Row],[test]], LEN("perfexp-")+1, 9999)</f>
        <v>stl-pbv-na-na-na</v>
      </c>
      <c r="K219" s="1">
        <f>FIND("-p", Table1[[#This Row],[test-allvar]])+LEN("-")</f>
        <v>5</v>
      </c>
      <c r="L219" s="1" t="str">
        <f>MID(Table1[[#This Row],[test-allvar]], Table1[[#This Row],[operation-idx]], LEN("pta"))</f>
        <v>pbv</v>
      </c>
      <c r="M219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19" s="1" t="str">
        <f>IFERROR( LEFT(Table1[[#This Row],[sut]], FIND("-", Table1[[#This Row],[sut]])-1), Table1[[#This Row],[sut]])</f>
        <v>stl</v>
      </c>
      <c r="O219" s="1" t="str">
        <f>IF(Table1[[#This Row],[sut-platform]]="cfa", MID(Table1[[#This Row],[sut]], 5, 2), "~na~")</f>
        <v>~na~</v>
      </c>
      <c r="P219" s="1" t="str">
        <f>IF(Table1[[#This Row],[sut-platform]]="cfa", MID(Table1[[#This Row],[sut]], 8, 999), Table1[[#This Row],[sut-cfa-level]])</f>
        <v>~na~</v>
      </c>
      <c r="Q219" s="1" t="str">
        <f>IF(Table1[[#This Row],[sut-platform]]="cfa", LEFT(Table1[[#This Row],[suffix-cfa-sharing-alloc]], FIND("-",Table1[[#This Row],[suffix-cfa-sharing-alloc]])-1), "~na~")</f>
        <v>~na~</v>
      </c>
      <c r="R21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19" s="1" t="str">
        <f>MID(Table1[[#This Row],[corpus]], LEN("corpus-")+1, 999)</f>
        <v>100-10-1.txt</v>
      </c>
      <c r="T219" s="1" t="str">
        <f>LEFT(Table1[[#This Row],[corpus-varsuffix]], FIND(".txt", Table1[[#This Row],[corpus-varsuffix]])-1)</f>
        <v>100-10-1</v>
      </c>
      <c r="U219" s="1">
        <f>INT(LEFT(Table1[[#This Row],[corpus-allvar]], FIND("-", Table1[[#This Row],[corpus-varsuffix]])-1))</f>
        <v>100</v>
      </c>
      <c r="V219" s="1" t="str">
        <f>MID(Table1[[#This Row],[corpus-allvar]], LEN(Table1[[#This Row],[corpus-nstrs]])+2, 999)</f>
        <v>10-1</v>
      </c>
      <c r="W219" s="1">
        <f>INT(LEFT(Table1[[#This Row],[corpus-varsuffix2]], FIND("-", Table1[[#This Row],[corpus-varsuffix2]])-1))</f>
        <v>10</v>
      </c>
      <c r="X219" s="1">
        <f>INT(MID(Table1[[#This Row],[corpus-varsuffix2]], LEN(Table1[[#This Row],[corpus-meanlen]])+2, 999))</f>
        <v>1</v>
      </c>
      <c r="Y219" s="4">
        <f>Table1[[#This Row],[concatDoneActualCount]]/Table1[[#This Row],[execTimeActualSec]]</f>
        <v>33182309.807955991</v>
      </c>
      <c r="Z219" s="4">
        <f>CONVERT(Table1[[#This Row],[execTimeActualSec]]/Table1[[#This Row],[concatDoneActualCount]], "s", "ns")</f>
        <v>30.136539794473073</v>
      </c>
    </row>
    <row r="220" spans="1:26" x14ac:dyDescent="0.25">
      <c r="A220" s="1" t="s">
        <v>93</v>
      </c>
      <c r="B220" s="1" t="str">
        <f>Table1[[#This Row],[test]]&amp;"@"&amp;Table1[[#This Row],[corpus]]</f>
        <v>perfexp-stl-pbv-na-na-na@corpus-100-100-1.txt</v>
      </c>
      <c r="C220" s="5" t="s">
        <v>53</v>
      </c>
      <c r="D220" s="5" t="s">
        <v>43</v>
      </c>
      <c r="E220" s="5" t="s">
        <v>51</v>
      </c>
      <c r="F220" s="5">
        <v>100</v>
      </c>
      <c r="G220" s="5">
        <v>106.37</v>
      </c>
      <c r="H220" s="19">
        <v>127260000</v>
      </c>
      <c r="I220" s="5">
        <v>10.000178999999999</v>
      </c>
      <c r="J220" s="1" t="str">
        <f>MID(Table1[[#This Row],[test]], LEN("perfexp-")+1, 9999)</f>
        <v>stl-pbv-na-na-na</v>
      </c>
      <c r="K220" s="1">
        <f>FIND("-p", Table1[[#This Row],[test-allvar]])+LEN("-")</f>
        <v>5</v>
      </c>
      <c r="L220" s="1" t="str">
        <f>MID(Table1[[#This Row],[test-allvar]], Table1[[#This Row],[operation-idx]], LEN("pta"))</f>
        <v>pbv</v>
      </c>
      <c r="M220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0" s="1" t="str">
        <f>IFERROR( LEFT(Table1[[#This Row],[sut]], FIND("-", Table1[[#This Row],[sut]])-1), Table1[[#This Row],[sut]])</f>
        <v>stl</v>
      </c>
      <c r="O220" s="1" t="str">
        <f>IF(Table1[[#This Row],[sut-platform]]="cfa", MID(Table1[[#This Row],[sut]], 5, 2), "~na~")</f>
        <v>~na~</v>
      </c>
      <c r="P220" s="1" t="str">
        <f>IF(Table1[[#This Row],[sut-platform]]="cfa", MID(Table1[[#This Row],[sut]], 8, 999), Table1[[#This Row],[sut-cfa-level]])</f>
        <v>~na~</v>
      </c>
      <c r="Q220" s="1" t="str">
        <f>IF(Table1[[#This Row],[sut-platform]]="cfa", LEFT(Table1[[#This Row],[suffix-cfa-sharing-alloc]], FIND("-",Table1[[#This Row],[suffix-cfa-sharing-alloc]])-1), "~na~")</f>
        <v>~na~</v>
      </c>
      <c r="R22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0" s="1" t="str">
        <f>MID(Table1[[#This Row],[corpus]], LEN("corpus-")+1, 999)</f>
        <v>100-100-1.txt</v>
      </c>
      <c r="T220" s="1" t="str">
        <f>LEFT(Table1[[#This Row],[corpus-varsuffix]], FIND(".txt", Table1[[#This Row],[corpus-varsuffix]])-1)</f>
        <v>100-100-1</v>
      </c>
      <c r="U220" s="1">
        <f>INT(LEFT(Table1[[#This Row],[corpus-allvar]], FIND("-", Table1[[#This Row],[corpus-varsuffix]])-1))</f>
        <v>100</v>
      </c>
      <c r="V220" s="1" t="str">
        <f>MID(Table1[[#This Row],[corpus-allvar]], LEN(Table1[[#This Row],[corpus-nstrs]])+2, 999)</f>
        <v>100-1</v>
      </c>
      <c r="W220" s="1">
        <f>INT(LEFT(Table1[[#This Row],[corpus-varsuffix2]], FIND("-", Table1[[#This Row],[corpus-varsuffix2]])-1))</f>
        <v>100</v>
      </c>
      <c r="X220" s="1">
        <f>INT(MID(Table1[[#This Row],[corpus-varsuffix2]], LEN(Table1[[#This Row],[corpus-meanlen]])+2, 999))</f>
        <v>1</v>
      </c>
      <c r="Y220" s="4">
        <f>Table1[[#This Row],[concatDoneActualCount]]/Table1[[#This Row],[execTimeActualSec]]</f>
        <v>12725772.208677465</v>
      </c>
      <c r="Z220" s="4">
        <f>CONVERT(Table1[[#This Row],[execTimeActualSec]]/Table1[[#This Row],[concatDoneActualCount]], "s", "ns")</f>
        <v>78.580693069306932</v>
      </c>
    </row>
    <row r="221" spans="1:26" x14ac:dyDescent="0.25">
      <c r="A221" s="1" t="s">
        <v>93</v>
      </c>
      <c r="B221" s="1" t="str">
        <f>Table1[[#This Row],[test]]&amp;"@"&amp;Table1[[#This Row],[corpus]]</f>
        <v>perfexp-stl-pbv-na-na-na@corpus-100-2-1.txt</v>
      </c>
      <c r="C221" s="5" t="s">
        <v>53</v>
      </c>
      <c r="D221" s="5" t="s">
        <v>27</v>
      </c>
      <c r="E221" s="5" t="s">
        <v>51</v>
      </c>
      <c r="F221" s="5">
        <v>100</v>
      </c>
      <c r="G221" s="5">
        <v>2.0299999999999998</v>
      </c>
      <c r="H221" s="19">
        <v>808880000</v>
      </c>
      <c r="I221" s="5">
        <v>10.000088999999999</v>
      </c>
      <c r="J221" s="1" t="str">
        <f>MID(Table1[[#This Row],[test]], LEN("perfexp-")+1, 9999)</f>
        <v>stl-pbv-na-na-na</v>
      </c>
      <c r="K221" s="1">
        <f>FIND("-p", Table1[[#This Row],[test-allvar]])+LEN("-")</f>
        <v>5</v>
      </c>
      <c r="L221" s="1" t="str">
        <f>MID(Table1[[#This Row],[test-allvar]], Table1[[#This Row],[operation-idx]], LEN("pta"))</f>
        <v>pbv</v>
      </c>
      <c r="M221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1" s="1" t="str">
        <f>IFERROR( LEFT(Table1[[#This Row],[sut]], FIND("-", Table1[[#This Row],[sut]])-1), Table1[[#This Row],[sut]])</f>
        <v>stl</v>
      </c>
      <c r="O221" s="1" t="str">
        <f>IF(Table1[[#This Row],[sut-platform]]="cfa", MID(Table1[[#This Row],[sut]], 5, 2), "~na~")</f>
        <v>~na~</v>
      </c>
      <c r="P221" s="1" t="str">
        <f>IF(Table1[[#This Row],[sut-platform]]="cfa", MID(Table1[[#This Row],[sut]], 8, 999), Table1[[#This Row],[sut-cfa-level]])</f>
        <v>~na~</v>
      </c>
      <c r="Q221" s="1" t="str">
        <f>IF(Table1[[#This Row],[sut-platform]]="cfa", LEFT(Table1[[#This Row],[suffix-cfa-sharing-alloc]], FIND("-",Table1[[#This Row],[suffix-cfa-sharing-alloc]])-1), "~na~")</f>
        <v>~na~</v>
      </c>
      <c r="R22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1" s="1" t="str">
        <f>MID(Table1[[#This Row],[corpus]], LEN("corpus-")+1, 999)</f>
        <v>100-2-1.txt</v>
      </c>
      <c r="T221" s="1" t="str">
        <f>LEFT(Table1[[#This Row],[corpus-varsuffix]], FIND(".txt", Table1[[#This Row],[corpus-varsuffix]])-1)</f>
        <v>100-2-1</v>
      </c>
      <c r="U221" s="1">
        <f>INT(LEFT(Table1[[#This Row],[corpus-allvar]], FIND("-", Table1[[#This Row],[corpus-varsuffix]])-1))</f>
        <v>100</v>
      </c>
      <c r="V221" s="1" t="str">
        <f>MID(Table1[[#This Row],[corpus-allvar]], LEN(Table1[[#This Row],[corpus-nstrs]])+2, 999)</f>
        <v>2-1</v>
      </c>
      <c r="W221" s="1">
        <f>INT(LEFT(Table1[[#This Row],[corpus-varsuffix2]], FIND("-", Table1[[#This Row],[corpus-varsuffix2]])-1))</f>
        <v>2</v>
      </c>
      <c r="X221" s="1">
        <f>INT(MID(Table1[[#This Row],[corpus-varsuffix2]], LEN(Table1[[#This Row],[corpus-meanlen]])+2, 999))</f>
        <v>1</v>
      </c>
      <c r="Y221" s="4">
        <f>Table1[[#This Row],[concatDoneActualCount]]/Table1[[#This Row],[execTimeActualSec]]</f>
        <v>80887280.103207082</v>
      </c>
      <c r="Z221" s="4">
        <f>CONVERT(Table1[[#This Row],[execTimeActualSec]]/Table1[[#This Row],[concatDoneActualCount]], "s", "ns")</f>
        <v>12.362883245969734</v>
      </c>
    </row>
    <row r="222" spans="1:26" x14ac:dyDescent="0.25">
      <c r="A222" s="1" t="s">
        <v>93</v>
      </c>
      <c r="B222" s="1" t="str">
        <f>Table1[[#This Row],[test]]&amp;"@"&amp;Table1[[#This Row],[corpus]]</f>
        <v>perfexp-stl-pbv-na-na-na@corpus-100-20-1.txt</v>
      </c>
      <c r="C222" s="5" t="s">
        <v>53</v>
      </c>
      <c r="D222" s="5" t="s">
        <v>28</v>
      </c>
      <c r="E222" s="5" t="s">
        <v>51</v>
      </c>
      <c r="F222" s="5">
        <v>100</v>
      </c>
      <c r="G222" s="5">
        <v>22.96</v>
      </c>
      <c r="H222" s="19">
        <v>195590000</v>
      </c>
      <c r="I222" s="5">
        <v>10.000393000000001</v>
      </c>
      <c r="J222" s="1" t="str">
        <f>MID(Table1[[#This Row],[test]], LEN("perfexp-")+1, 9999)</f>
        <v>stl-pbv-na-na-na</v>
      </c>
      <c r="K222" s="1">
        <f>FIND("-p", Table1[[#This Row],[test-allvar]])+LEN("-")</f>
        <v>5</v>
      </c>
      <c r="L222" s="1" t="str">
        <f>MID(Table1[[#This Row],[test-allvar]], Table1[[#This Row],[operation-idx]], LEN("pta"))</f>
        <v>pbv</v>
      </c>
      <c r="M222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2" s="1" t="str">
        <f>IFERROR( LEFT(Table1[[#This Row],[sut]], FIND("-", Table1[[#This Row],[sut]])-1), Table1[[#This Row],[sut]])</f>
        <v>stl</v>
      </c>
      <c r="O222" s="1" t="str">
        <f>IF(Table1[[#This Row],[sut-platform]]="cfa", MID(Table1[[#This Row],[sut]], 5, 2), "~na~")</f>
        <v>~na~</v>
      </c>
      <c r="P222" s="1" t="str">
        <f>IF(Table1[[#This Row],[sut-platform]]="cfa", MID(Table1[[#This Row],[sut]], 8, 999), Table1[[#This Row],[sut-cfa-level]])</f>
        <v>~na~</v>
      </c>
      <c r="Q222" s="1" t="str">
        <f>IF(Table1[[#This Row],[sut-platform]]="cfa", LEFT(Table1[[#This Row],[suffix-cfa-sharing-alloc]], FIND("-",Table1[[#This Row],[suffix-cfa-sharing-alloc]])-1), "~na~")</f>
        <v>~na~</v>
      </c>
      <c r="R22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2" s="1" t="str">
        <f>MID(Table1[[#This Row],[corpus]], LEN("corpus-")+1, 999)</f>
        <v>100-20-1.txt</v>
      </c>
      <c r="T222" s="1" t="str">
        <f>LEFT(Table1[[#This Row],[corpus-varsuffix]], FIND(".txt", Table1[[#This Row],[corpus-varsuffix]])-1)</f>
        <v>100-20-1</v>
      </c>
      <c r="U222" s="1">
        <f>INT(LEFT(Table1[[#This Row],[corpus-allvar]], FIND("-", Table1[[#This Row],[corpus-varsuffix]])-1))</f>
        <v>100</v>
      </c>
      <c r="V222" s="1" t="str">
        <f>MID(Table1[[#This Row],[corpus-allvar]], LEN(Table1[[#This Row],[corpus-nstrs]])+2, 999)</f>
        <v>20-1</v>
      </c>
      <c r="W222" s="1">
        <f>INT(LEFT(Table1[[#This Row],[corpus-varsuffix2]], FIND("-", Table1[[#This Row],[corpus-varsuffix2]])-1))</f>
        <v>20</v>
      </c>
      <c r="X222" s="1">
        <f>INT(MID(Table1[[#This Row],[corpus-varsuffix2]], LEN(Table1[[#This Row],[corpus-meanlen]])+2, 999))</f>
        <v>1</v>
      </c>
      <c r="Y222" s="4">
        <f>Table1[[#This Row],[concatDoneActualCount]]/Table1[[#This Row],[execTimeActualSec]]</f>
        <v>19558231.36150749</v>
      </c>
      <c r="Z222" s="4">
        <f>CONVERT(Table1[[#This Row],[execTimeActualSec]]/Table1[[#This Row],[concatDoneActualCount]], "s", "ns")</f>
        <v>51.129367554578458</v>
      </c>
    </row>
    <row r="223" spans="1:26" x14ac:dyDescent="0.25">
      <c r="A223" s="1" t="s">
        <v>93</v>
      </c>
      <c r="B223" s="1" t="str">
        <f>Table1[[#This Row],[test]]&amp;"@"&amp;Table1[[#This Row],[corpus]]</f>
        <v>perfexp-stl-pbv-na-na-na@corpus-100-200-1.txt</v>
      </c>
      <c r="C223" s="5" t="s">
        <v>53</v>
      </c>
      <c r="D223" s="5" t="s">
        <v>45</v>
      </c>
      <c r="E223" s="5" t="s">
        <v>51</v>
      </c>
      <c r="F223" s="5">
        <v>100</v>
      </c>
      <c r="G223" s="5">
        <v>177.28</v>
      </c>
      <c r="H223" s="19">
        <v>109550000</v>
      </c>
      <c r="I223" s="5">
        <v>10.000044000000001</v>
      </c>
      <c r="J223" s="1" t="str">
        <f>MID(Table1[[#This Row],[test]], LEN("perfexp-")+1, 9999)</f>
        <v>stl-pbv-na-na-na</v>
      </c>
      <c r="K223" s="1">
        <f>FIND("-p", Table1[[#This Row],[test-allvar]])+LEN("-")</f>
        <v>5</v>
      </c>
      <c r="L223" s="1" t="str">
        <f>MID(Table1[[#This Row],[test-allvar]], Table1[[#This Row],[operation-idx]], LEN("pta"))</f>
        <v>pbv</v>
      </c>
      <c r="M223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3" s="1" t="str">
        <f>IFERROR( LEFT(Table1[[#This Row],[sut]], FIND("-", Table1[[#This Row],[sut]])-1), Table1[[#This Row],[sut]])</f>
        <v>stl</v>
      </c>
      <c r="O223" s="1" t="str">
        <f>IF(Table1[[#This Row],[sut-platform]]="cfa", MID(Table1[[#This Row],[sut]], 5, 2), "~na~")</f>
        <v>~na~</v>
      </c>
      <c r="P223" s="1" t="str">
        <f>IF(Table1[[#This Row],[sut-platform]]="cfa", MID(Table1[[#This Row],[sut]], 8, 999), Table1[[#This Row],[sut-cfa-level]])</f>
        <v>~na~</v>
      </c>
      <c r="Q223" s="1" t="str">
        <f>IF(Table1[[#This Row],[sut-platform]]="cfa", LEFT(Table1[[#This Row],[suffix-cfa-sharing-alloc]], FIND("-",Table1[[#This Row],[suffix-cfa-sharing-alloc]])-1), "~na~")</f>
        <v>~na~</v>
      </c>
      <c r="R22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3" s="1" t="str">
        <f>MID(Table1[[#This Row],[corpus]], LEN("corpus-")+1, 999)</f>
        <v>100-200-1.txt</v>
      </c>
      <c r="T223" s="1" t="str">
        <f>LEFT(Table1[[#This Row],[corpus-varsuffix]], FIND(".txt", Table1[[#This Row],[corpus-varsuffix]])-1)</f>
        <v>100-200-1</v>
      </c>
      <c r="U223" s="1">
        <f>INT(LEFT(Table1[[#This Row],[corpus-allvar]], FIND("-", Table1[[#This Row],[corpus-varsuffix]])-1))</f>
        <v>100</v>
      </c>
      <c r="V223" s="1" t="str">
        <f>MID(Table1[[#This Row],[corpus-allvar]], LEN(Table1[[#This Row],[corpus-nstrs]])+2, 999)</f>
        <v>200-1</v>
      </c>
      <c r="W223" s="1">
        <f>INT(LEFT(Table1[[#This Row],[corpus-varsuffix2]], FIND("-", Table1[[#This Row],[corpus-varsuffix2]])-1))</f>
        <v>200</v>
      </c>
      <c r="X223" s="1">
        <f>INT(MID(Table1[[#This Row],[corpus-varsuffix2]], LEN(Table1[[#This Row],[corpus-meanlen]])+2, 999))</f>
        <v>1</v>
      </c>
      <c r="Y223" s="4">
        <f>Table1[[#This Row],[concatDoneActualCount]]/Table1[[#This Row],[execTimeActualSec]]</f>
        <v>10954951.798212087</v>
      </c>
      <c r="Z223" s="4">
        <f>CONVERT(Table1[[#This Row],[execTimeActualSec]]/Table1[[#This Row],[concatDoneActualCount]], "s", "ns")</f>
        <v>91.282921040620721</v>
      </c>
    </row>
    <row r="224" spans="1:26" x14ac:dyDescent="0.25">
      <c r="A224" s="1" t="s">
        <v>93</v>
      </c>
      <c r="B224" s="1" t="str">
        <f>Table1[[#This Row],[test]]&amp;"@"&amp;Table1[[#This Row],[corpus]]</f>
        <v>perfexp-stl-pbv-na-na-na@corpus-100-5-1.txt</v>
      </c>
      <c r="C224" s="5" t="s">
        <v>53</v>
      </c>
      <c r="D224" s="5" t="s">
        <v>29</v>
      </c>
      <c r="E224" s="5" t="s">
        <v>51</v>
      </c>
      <c r="F224" s="5">
        <v>100</v>
      </c>
      <c r="G224" s="5">
        <v>5.27</v>
      </c>
      <c r="H224" s="19">
        <v>481830000</v>
      </c>
      <c r="I224" s="5">
        <v>10.000076</v>
      </c>
      <c r="J224" s="1" t="str">
        <f>MID(Table1[[#This Row],[test]], LEN("perfexp-")+1, 9999)</f>
        <v>stl-pbv-na-na-na</v>
      </c>
      <c r="K224" s="1">
        <f>FIND("-p", Table1[[#This Row],[test-allvar]])+LEN("-")</f>
        <v>5</v>
      </c>
      <c r="L224" s="1" t="str">
        <f>MID(Table1[[#This Row],[test-allvar]], Table1[[#This Row],[operation-idx]], LEN("pta"))</f>
        <v>pbv</v>
      </c>
      <c r="M224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4" s="1" t="str">
        <f>IFERROR( LEFT(Table1[[#This Row],[sut]], FIND("-", Table1[[#This Row],[sut]])-1), Table1[[#This Row],[sut]])</f>
        <v>stl</v>
      </c>
      <c r="O224" s="1" t="str">
        <f>IF(Table1[[#This Row],[sut-platform]]="cfa", MID(Table1[[#This Row],[sut]], 5, 2), "~na~")</f>
        <v>~na~</v>
      </c>
      <c r="P224" s="1" t="str">
        <f>IF(Table1[[#This Row],[sut-platform]]="cfa", MID(Table1[[#This Row],[sut]], 8, 999), Table1[[#This Row],[sut-cfa-level]])</f>
        <v>~na~</v>
      </c>
      <c r="Q224" s="1" t="str">
        <f>IF(Table1[[#This Row],[sut-platform]]="cfa", LEFT(Table1[[#This Row],[suffix-cfa-sharing-alloc]], FIND("-",Table1[[#This Row],[suffix-cfa-sharing-alloc]])-1), "~na~")</f>
        <v>~na~</v>
      </c>
      <c r="R22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4" s="1" t="str">
        <f>MID(Table1[[#This Row],[corpus]], LEN("corpus-")+1, 999)</f>
        <v>100-5-1.txt</v>
      </c>
      <c r="T224" s="1" t="str">
        <f>LEFT(Table1[[#This Row],[corpus-varsuffix]], FIND(".txt", Table1[[#This Row],[corpus-varsuffix]])-1)</f>
        <v>100-5-1</v>
      </c>
      <c r="U224" s="1">
        <f>INT(LEFT(Table1[[#This Row],[corpus-allvar]], FIND("-", Table1[[#This Row],[corpus-varsuffix]])-1))</f>
        <v>100</v>
      </c>
      <c r="V224" s="1" t="str">
        <f>MID(Table1[[#This Row],[corpus-allvar]], LEN(Table1[[#This Row],[corpus-nstrs]])+2, 999)</f>
        <v>5-1</v>
      </c>
      <c r="W224" s="1">
        <f>INT(LEFT(Table1[[#This Row],[corpus-varsuffix2]], FIND("-", Table1[[#This Row],[corpus-varsuffix2]])-1))</f>
        <v>5</v>
      </c>
      <c r="X224" s="1">
        <f>INT(MID(Table1[[#This Row],[corpus-varsuffix2]], LEN(Table1[[#This Row],[corpus-meanlen]])+2, 999))</f>
        <v>1</v>
      </c>
      <c r="Y224" s="4">
        <f>Table1[[#This Row],[concatDoneActualCount]]/Table1[[#This Row],[execTimeActualSec]]</f>
        <v>48182633.811983027</v>
      </c>
      <c r="Z224" s="4">
        <f>CONVERT(Table1[[#This Row],[execTimeActualSec]]/Table1[[#This Row],[concatDoneActualCount]], "s", "ns")</f>
        <v>20.754365647635058</v>
      </c>
    </row>
    <row r="225" spans="1:26" x14ac:dyDescent="0.25">
      <c r="A225" s="1" t="s">
        <v>93</v>
      </c>
      <c r="B225" s="1" t="str">
        <f>Table1[[#This Row],[test]]&amp;"@"&amp;Table1[[#This Row],[corpus]]</f>
        <v>perfexp-stl-pbv-na-na-na@corpus-100-50-1.txt</v>
      </c>
      <c r="C225" s="5" t="s">
        <v>53</v>
      </c>
      <c r="D225" s="5" t="s">
        <v>44</v>
      </c>
      <c r="E225" s="5" t="s">
        <v>51</v>
      </c>
      <c r="F225" s="5">
        <v>100</v>
      </c>
      <c r="G225" s="5">
        <v>43.32</v>
      </c>
      <c r="H225" s="19">
        <v>135700000</v>
      </c>
      <c r="I225" s="5">
        <v>10.000377</v>
      </c>
      <c r="J225" s="1" t="str">
        <f>MID(Table1[[#This Row],[test]], LEN("perfexp-")+1, 9999)</f>
        <v>stl-pbv-na-na-na</v>
      </c>
      <c r="K225" s="1">
        <f>FIND("-p", Table1[[#This Row],[test-allvar]])+LEN("-")</f>
        <v>5</v>
      </c>
      <c r="L225" s="1" t="str">
        <f>MID(Table1[[#This Row],[test-allvar]], Table1[[#This Row],[operation-idx]], LEN("pta"))</f>
        <v>pbv</v>
      </c>
      <c r="M225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5" s="1" t="str">
        <f>IFERROR( LEFT(Table1[[#This Row],[sut]], FIND("-", Table1[[#This Row],[sut]])-1), Table1[[#This Row],[sut]])</f>
        <v>stl</v>
      </c>
      <c r="O225" s="1" t="str">
        <f>IF(Table1[[#This Row],[sut-platform]]="cfa", MID(Table1[[#This Row],[sut]], 5, 2), "~na~")</f>
        <v>~na~</v>
      </c>
      <c r="P225" s="1" t="str">
        <f>IF(Table1[[#This Row],[sut-platform]]="cfa", MID(Table1[[#This Row],[sut]], 8, 999), Table1[[#This Row],[sut-cfa-level]])</f>
        <v>~na~</v>
      </c>
      <c r="Q225" s="1" t="str">
        <f>IF(Table1[[#This Row],[sut-platform]]="cfa", LEFT(Table1[[#This Row],[suffix-cfa-sharing-alloc]], FIND("-",Table1[[#This Row],[suffix-cfa-sharing-alloc]])-1), "~na~")</f>
        <v>~na~</v>
      </c>
      <c r="R22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5" s="1" t="str">
        <f>MID(Table1[[#This Row],[corpus]], LEN("corpus-")+1, 999)</f>
        <v>100-50-1.txt</v>
      </c>
      <c r="T225" s="1" t="str">
        <f>LEFT(Table1[[#This Row],[corpus-varsuffix]], FIND(".txt", Table1[[#This Row],[corpus-varsuffix]])-1)</f>
        <v>100-50-1</v>
      </c>
      <c r="U225" s="1">
        <f>INT(LEFT(Table1[[#This Row],[corpus-allvar]], FIND("-", Table1[[#This Row],[corpus-varsuffix]])-1))</f>
        <v>100</v>
      </c>
      <c r="V225" s="1" t="str">
        <f>MID(Table1[[#This Row],[corpus-allvar]], LEN(Table1[[#This Row],[corpus-nstrs]])+2, 999)</f>
        <v>50-1</v>
      </c>
      <c r="W225" s="1">
        <f>INT(LEFT(Table1[[#This Row],[corpus-varsuffix2]], FIND("-", Table1[[#This Row],[corpus-varsuffix2]])-1))</f>
        <v>50</v>
      </c>
      <c r="X225" s="1">
        <f>INT(MID(Table1[[#This Row],[corpus-varsuffix2]], LEN(Table1[[#This Row],[corpus-meanlen]])+2, 999))</f>
        <v>1</v>
      </c>
      <c r="Y225" s="4">
        <f>Table1[[#This Row],[concatDoneActualCount]]/Table1[[#This Row],[execTimeActualSec]]</f>
        <v>13569488.430286178</v>
      </c>
      <c r="Z225" s="4">
        <f>CONVERT(Table1[[#This Row],[execTimeActualSec]]/Table1[[#This Row],[concatDoneActualCount]], "s", "ns")</f>
        <v>73.694745762711861</v>
      </c>
    </row>
    <row r="226" spans="1:26" x14ac:dyDescent="0.25">
      <c r="A226" s="1" t="s">
        <v>93</v>
      </c>
      <c r="B226" s="1" t="str">
        <f>Table1[[#This Row],[test]]&amp;"@"&amp;Table1[[#This Row],[corpus]]</f>
        <v>perfexp-stl-pbv-na-na-na@corpus-100-500-1.txt</v>
      </c>
      <c r="C226" s="5" t="s">
        <v>53</v>
      </c>
      <c r="D226" s="5" t="s">
        <v>46</v>
      </c>
      <c r="E226" s="5" t="s">
        <v>51</v>
      </c>
      <c r="F226" s="5">
        <v>100</v>
      </c>
      <c r="G226" s="5">
        <v>557.26</v>
      </c>
      <c r="H226" s="19">
        <v>86870000</v>
      </c>
      <c r="I226" s="5">
        <v>10.000937</v>
      </c>
      <c r="J226" s="1" t="str">
        <f>MID(Table1[[#This Row],[test]], LEN("perfexp-")+1, 9999)</f>
        <v>stl-pbv-na-na-na</v>
      </c>
      <c r="K226" s="1">
        <f>FIND("-p", Table1[[#This Row],[test-allvar]])+LEN("-")</f>
        <v>5</v>
      </c>
      <c r="L226" s="1" t="str">
        <f>MID(Table1[[#This Row],[test-allvar]], Table1[[#This Row],[operation-idx]], LEN("pta"))</f>
        <v>pbv</v>
      </c>
      <c r="M226" s="1" t="str">
        <f>LEFT(Table1[[#This Row],[test-allvar]], Table1[[#This Row],[operation-idx]]-LEN("-")-1) &amp; MID(Table1[[#This Row],[test-allvar]], Table1[[#This Row],[operation-idx]]+LEN(Table1[[#This Row],[operation]]), 9999)</f>
        <v>stl-na-na-na</v>
      </c>
      <c r="N226" s="1" t="str">
        <f>IFERROR( LEFT(Table1[[#This Row],[sut]], FIND("-", Table1[[#This Row],[sut]])-1), Table1[[#This Row],[sut]])</f>
        <v>stl</v>
      </c>
      <c r="O226" s="1" t="str">
        <f>IF(Table1[[#This Row],[sut-platform]]="cfa", MID(Table1[[#This Row],[sut]], 5, 2), "~na~")</f>
        <v>~na~</v>
      </c>
      <c r="P226" s="1" t="str">
        <f>IF(Table1[[#This Row],[sut-platform]]="cfa", MID(Table1[[#This Row],[sut]], 8, 999), Table1[[#This Row],[sut-cfa-level]])</f>
        <v>~na~</v>
      </c>
      <c r="Q226" s="1" t="str">
        <f>IF(Table1[[#This Row],[sut-platform]]="cfa", LEFT(Table1[[#This Row],[suffix-cfa-sharing-alloc]], FIND("-",Table1[[#This Row],[suffix-cfa-sharing-alloc]])-1), "~na~")</f>
        <v>~na~</v>
      </c>
      <c r="R22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S226" s="1" t="str">
        <f>MID(Table1[[#This Row],[corpus]], LEN("corpus-")+1, 999)</f>
        <v>100-500-1.txt</v>
      </c>
      <c r="T226" s="1" t="str">
        <f>LEFT(Table1[[#This Row],[corpus-varsuffix]], FIND(".txt", Table1[[#This Row],[corpus-varsuffix]])-1)</f>
        <v>100-500-1</v>
      </c>
      <c r="U226" s="1">
        <f>INT(LEFT(Table1[[#This Row],[corpus-allvar]], FIND("-", Table1[[#This Row],[corpus-varsuffix]])-1))</f>
        <v>100</v>
      </c>
      <c r="V226" s="1" t="str">
        <f>MID(Table1[[#This Row],[corpus-allvar]], LEN(Table1[[#This Row],[corpus-nstrs]])+2, 999)</f>
        <v>500-1</v>
      </c>
      <c r="W226" s="1">
        <f>INT(LEFT(Table1[[#This Row],[corpus-varsuffix2]], FIND("-", Table1[[#This Row],[corpus-varsuffix2]])-1))</f>
        <v>500</v>
      </c>
      <c r="X226" s="1">
        <f>INT(MID(Table1[[#This Row],[corpus-varsuffix2]], LEN(Table1[[#This Row],[corpus-meanlen]])+2, 999))</f>
        <v>1</v>
      </c>
      <c r="Y226" s="4">
        <f>Table1[[#This Row],[concatDoneActualCount]]/Table1[[#This Row],[execTimeActualSec]]</f>
        <v>8686186.1043620203</v>
      </c>
      <c r="Z226" s="4">
        <f>CONVERT(Table1[[#This Row],[execTimeActualSec]]/Table1[[#This Row],[concatDoneActualCount]], "s", "ns")</f>
        <v>115.12532519857258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E6A12-854E-47A1-9E98-B2ABA6E8B16A}">
  <dimension ref="A1:G15"/>
  <sheetViews>
    <sheetView workbookViewId="0">
      <selection activeCell="A5" sqref="A5"/>
    </sheetView>
  </sheetViews>
  <sheetFormatPr defaultRowHeight="15" x14ac:dyDescent="0.25"/>
  <cols>
    <col min="1" max="1" width="18.42578125" bestFit="1" customWidth="1"/>
    <col min="2" max="2" width="16.5703125" bestFit="1" customWidth="1"/>
    <col min="3" max="3" width="10.42578125" bestFit="1" customWidth="1"/>
    <col min="4" max="4" width="16.28515625" bestFit="1" customWidth="1"/>
    <col min="5" max="5" width="6.5703125" bestFit="1" customWidth="1"/>
    <col min="6" max="6" width="12" customWidth="1"/>
    <col min="7" max="7" width="12" bestFit="1" customWidth="1"/>
  </cols>
  <sheetData>
    <row r="1" spans="1:7" x14ac:dyDescent="0.25">
      <c r="A1" s="2" t="s">
        <v>6</v>
      </c>
      <c r="B1" t="s">
        <v>84</v>
      </c>
    </row>
    <row r="2" spans="1:7" x14ac:dyDescent="0.25">
      <c r="A2" s="2" t="s">
        <v>13</v>
      </c>
      <c r="B2" t="s">
        <v>42</v>
      </c>
    </row>
    <row r="4" spans="1:7" x14ac:dyDescent="0.25">
      <c r="A4" s="2" t="s">
        <v>90</v>
      </c>
      <c r="D4" s="2" t="s">
        <v>15</v>
      </c>
    </row>
    <row r="5" spans="1:7" x14ac:dyDescent="0.25">
      <c r="A5" s="2" t="s">
        <v>16</v>
      </c>
      <c r="B5" s="2" t="s">
        <v>8</v>
      </c>
      <c r="C5" s="2" t="s">
        <v>38</v>
      </c>
      <c r="D5" t="s">
        <v>81</v>
      </c>
      <c r="E5" t="s">
        <v>82</v>
      </c>
      <c r="F5" s="17" t="s">
        <v>91</v>
      </c>
      <c r="G5" s="17" t="s">
        <v>92</v>
      </c>
    </row>
    <row r="6" spans="1:7" x14ac:dyDescent="0.25">
      <c r="A6" s="3" t="s">
        <v>56</v>
      </c>
      <c r="B6" s="3" t="s">
        <v>85</v>
      </c>
      <c r="C6" s="3" t="s">
        <v>87</v>
      </c>
      <c r="D6" s="4">
        <v>2440.7988582522453</v>
      </c>
      <c r="E6" s="4">
        <v>1703.3253523716414</v>
      </c>
      <c r="F6" s="4">
        <f>D6-E6</f>
        <v>737.47350588060385</v>
      </c>
      <c r="G6" s="18">
        <f>F6/E6</f>
        <v>0.43296103404659336</v>
      </c>
    </row>
    <row r="7" spans="1:7" x14ac:dyDescent="0.25">
      <c r="A7" s="3" t="s">
        <v>56</v>
      </c>
      <c r="B7" s="3" t="s">
        <v>86</v>
      </c>
      <c r="C7" s="3" t="s">
        <v>87</v>
      </c>
      <c r="D7" s="4">
        <v>866.26953910475822</v>
      </c>
      <c r="E7" s="4">
        <v>156.51920907035702</v>
      </c>
      <c r="F7" s="4">
        <f t="shared" ref="F7:F15" si="0">D7-E7</f>
        <v>709.75033003440126</v>
      </c>
      <c r="G7" s="18">
        <f t="shared" ref="G7:G15" si="1">F7/E7</f>
        <v>4.5345892957800542</v>
      </c>
    </row>
    <row r="8" spans="1:7" x14ac:dyDescent="0.25">
      <c r="A8" s="3" t="s">
        <v>35</v>
      </c>
      <c r="B8" s="3" t="s">
        <v>85</v>
      </c>
      <c r="C8" s="3" t="s">
        <v>88</v>
      </c>
      <c r="D8" s="4">
        <v>432.37456797019445</v>
      </c>
      <c r="E8" s="4">
        <v>420.25889577190623</v>
      </c>
      <c r="F8" s="4">
        <f t="shared" si="0"/>
        <v>12.115672198288223</v>
      </c>
      <c r="G8" s="18">
        <f t="shared" si="1"/>
        <v>2.8829067796494554E-2</v>
      </c>
    </row>
    <row r="9" spans="1:7" x14ac:dyDescent="0.25">
      <c r="A9" s="3" t="s">
        <v>35</v>
      </c>
      <c r="B9" s="3" t="s">
        <v>85</v>
      </c>
      <c r="C9" s="3" t="s">
        <v>89</v>
      </c>
      <c r="D9" s="4">
        <v>294.78687048196042</v>
      </c>
      <c r="E9" s="4">
        <v>287.38527599576457</v>
      </c>
      <c r="F9" s="4">
        <f t="shared" si="0"/>
        <v>7.4015944861958474</v>
      </c>
      <c r="G9" s="18">
        <f t="shared" si="1"/>
        <v>2.5754953730840861E-2</v>
      </c>
    </row>
    <row r="10" spans="1:7" x14ac:dyDescent="0.25">
      <c r="A10" s="3" t="s">
        <v>35</v>
      </c>
      <c r="B10" s="3" t="s">
        <v>86</v>
      </c>
      <c r="C10" s="3" t="s">
        <v>88</v>
      </c>
      <c r="D10" s="4">
        <v>323.4059705463535</v>
      </c>
      <c r="E10" s="4">
        <v>309.5133313380104</v>
      </c>
      <c r="F10" s="4">
        <f t="shared" si="0"/>
        <v>13.892639208343098</v>
      </c>
      <c r="G10" s="18">
        <f t="shared" si="1"/>
        <v>4.4885430777039312E-2</v>
      </c>
    </row>
    <row r="11" spans="1:7" x14ac:dyDescent="0.25">
      <c r="A11" s="3" t="s">
        <v>35</v>
      </c>
      <c r="B11" s="3" t="s">
        <v>86</v>
      </c>
      <c r="C11" s="3" t="s">
        <v>89</v>
      </c>
      <c r="D11" s="4">
        <v>317.76248255358502</v>
      </c>
      <c r="E11" s="4">
        <v>314.8339720282969</v>
      </c>
      <c r="F11" s="4">
        <f t="shared" si="0"/>
        <v>2.9285105252881181</v>
      </c>
      <c r="G11" s="18">
        <f t="shared" si="1"/>
        <v>9.3017615170986282E-3</v>
      </c>
    </row>
    <row r="12" spans="1:7" x14ac:dyDescent="0.25">
      <c r="A12" s="3" t="s">
        <v>83</v>
      </c>
      <c r="B12" s="3" t="s">
        <v>85</v>
      </c>
      <c r="C12" s="3" t="s">
        <v>88</v>
      </c>
      <c r="D12" s="4">
        <v>16202.617779689212</v>
      </c>
      <c r="E12" s="4">
        <v>5560.5511656705767</v>
      </c>
      <c r="F12" s="4">
        <f t="shared" si="0"/>
        <v>10642.066614018635</v>
      </c>
      <c r="G12" s="18">
        <f t="shared" si="1"/>
        <v>1.9138510368756316</v>
      </c>
    </row>
    <row r="13" spans="1:7" x14ac:dyDescent="0.25">
      <c r="A13" s="3" t="s">
        <v>83</v>
      </c>
      <c r="B13" s="3" t="s">
        <v>85</v>
      </c>
      <c r="C13" s="3" t="s">
        <v>89</v>
      </c>
      <c r="D13" s="4">
        <v>16052.249938432375</v>
      </c>
      <c r="E13" s="4">
        <v>5462.4279395235299</v>
      </c>
      <c r="F13" s="4">
        <f t="shared" si="0"/>
        <v>10589.821998908845</v>
      </c>
      <c r="G13" s="18">
        <f t="shared" si="1"/>
        <v>1.9386657574530055</v>
      </c>
    </row>
    <row r="14" spans="1:7" x14ac:dyDescent="0.25">
      <c r="A14" s="3" t="s">
        <v>83</v>
      </c>
      <c r="B14" s="3" t="s">
        <v>86</v>
      </c>
      <c r="C14" s="3" t="s">
        <v>88</v>
      </c>
      <c r="D14" s="4">
        <v>2133.0627978898497</v>
      </c>
      <c r="E14" s="4">
        <v>558.49089026448019</v>
      </c>
      <c r="F14" s="4">
        <f t="shared" si="0"/>
        <v>1574.5719076253695</v>
      </c>
      <c r="G14" s="18">
        <f t="shared" si="1"/>
        <v>2.8193331978605984</v>
      </c>
    </row>
    <row r="15" spans="1:7" x14ac:dyDescent="0.25">
      <c r="A15" s="3" t="s">
        <v>83</v>
      </c>
      <c r="B15" s="3" t="s">
        <v>86</v>
      </c>
      <c r="C15" s="3" t="s">
        <v>89</v>
      </c>
      <c r="D15" s="4">
        <v>2111.15991630178</v>
      </c>
      <c r="E15" s="4">
        <v>564.35956178516994</v>
      </c>
      <c r="F15" s="4">
        <f t="shared" si="0"/>
        <v>1546.80035451661</v>
      </c>
      <c r="G15" s="18">
        <f t="shared" si="1"/>
        <v>2.7408064986509748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E11BB-3F50-4727-BE86-52513B8B92EE}">
  <dimension ref="A1:K136"/>
  <sheetViews>
    <sheetView topLeftCell="A10" zoomScale="85" zoomScaleNormal="85" workbookViewId="0">
      <selection activeCell="A22" sqref="A22"/>
    </sheetView>
  </sheetViews>
  <sheetFormatPr defaultRowHeight="15" x14ac:dyDescent="0.25"/>
  <cols>
    <col min="1" max="1" width="26.28515625" bestFit="1" customWidth="1"/>
    <col min="2" max="2" width="32.140625" style="5" bestFit="1" customWidth="1"/>
    <col min="3" max="3" width="18" style="5" bestFit="1" customWidth="1"/>
    <col min="4" max="4" width="18.7109375" style="5" bestFit="1" customWidth="1"/>
    <col min="5" max="5" width="22.5703125" style="5" bestFit="1" customWidth="1"/>
    <col min="6" max="6" width="25" style="5" bestFit="1" customWidth="1"/>
    <col min="7" max="7" width="20.7109375" style="5" bestFit="1" customWidth="1"/>
    <col min="8" max="8" width="13.85546875" style="5" bestFit="1" customWidth="1"/>
    <col min="9" max="9" width="9.140625" style="15"/>
    <col min="10" max="10" width="9.140625" style="10"/>
  </cols>
  <sheetData>
    <row r="1" spans="1:11" x14ac:dyDescent="0.25">
      <c r="A1" s="11" t="s">
        <v>36</v>
      </c>
      <c r="B1" s="7" t="s">
        <v>0</v>
      </c>
      <c r="C1" s="7" t="s">
        <v>1</v>
      </c>
      <c r="D1" s="7" t="s">
        <v>18</v>
      </c>
      <c r="E1" s="7" t="s">
        <v>30</v>
      </c>
      <c r="F1" s="7" t="s">
        <v>20</v>
      </c>
      <c r="G1" s="7" t="s">
        <v>21</v>
      </c>
      <c r="H1" s="7" t="s">
        <v>19</v>
      </c>
      <c r="I1" s="13" t="s">
        <v>32</v>
      </c>
      <c r="J1" s="8" t="s">
        <v>33</v>
      </c>
      <c r="K1" s="9" t="s">
        <v>34</v>
      </c>
    </row>
    <row r="2" spans="1:11" x14ac:dyDescent="0.25">
      <c r="A2" s="1" t="str">
        <f>Table2[[#This Row],[test]]</f>
        <v>perfexp-cfa-pta-ll-share-reuse</v>
      </c>
      <c r="B2" s="5" t="s">
        <v>68</v>
      </c>
      <c r="C2" s="5" t="s">
        <v>25</v>
      </c>
      <c r="D2" s="5">
        <v>100</v>
      </c>
      <c r="E2" s="5">
        <v>100</v>
      </c>
      <c r="F2" s="5">
        <v>1</v>
      </c>
      <c r="G2" s="5">
        <v>223000000</v>
      </c>
      <c r="H2" s="16">
        <v>10.000230999999999</v>
      </c>
      <c r="I2" s="14">
        <f t="shared" ref="I2:I33" si="0">CONVERT(H2/G2, "s", "ns")</f>
        <v>44.844085201793717</v>
      </c>
      <c r="J2" s="12">
        <f>INDEX(Table1[op-duration], MATCH(Table2[[#This Row],[test-conformed]]&amp;"@"&amp;Table2[[#This Row],[corpus]], Table1[test@corpus], 0))</f>
        <v>44.777450409707605</v>
      </c>
      <c r="K2" s="10">
        <f>(Table2[[#This Row],[op-duration-observed]]-Table2[[#This Row],[op-duration-baseline]])/Table2[[#This Row],[op-duration-baseline]]</f>
        <v>1.4881327872939048E-3</v>
      </c>
    </row>
    <row r="3" spans="1:11" x14ac:dyDescent="0.25">
      <c r="A3" s="1" t="str">
        <f>Table2[[#This Row],[test]]</f>
        <v>perfexp-cfa-pta-ll-share-reuse</v>
      </c>
      <c r="B3" s="5" t="s">
        <v>68</v>
      </c>
      <c r="C3" s="5" t="s">
        <v>26</v>
      </c>
      <c r="D3" s="5">
        <v>100</v>
      </c>
      <c r="E3" s="5">
        <v>100</v>
      </c>
      <c r="F3" s="5">
        <v>9.5</v>
      </c>
      <c r="G3" s="5">
        <v>193620000</v>
      </c>
      <c r="H3" s="5">
        <v>10.000254999999999</v>
      </c>
      <c r="I3" s="14">
        <f t="shared" si="0"/>
        <v>51.648874083255855</v>
      </c>
      <c r="J3" s="12">
        <f>INDEX(Table1[op-duration], MATCH(Table2[[#This Row],[test-conformed]]&amp;"@"&amp;Table2[[#This Row],[corpus]], Table1[test@corpus], 0))</f>
        <v>53.015962466203682</v>
      </c>
      <c r="K3" s="10">
        <f>(Table2[[#This Row],[op-duration-observed]]-Table2[[#This Row],[op-duration-baseline]])/Table2[[#This Row],[op-duration-baseline]]</f>
        <v>-2.5786354134744057E-2</v>
      </c>
    </row>
    <row r="4" spans="1:11" x14ac:dyDescent="0.25">
      <c r="A4" s="1" t="str">
        <f>Table2[[#This Row],[test]]</f>
        <v>perfexp-cfa-pta-ll-share-reuse</v>
      </c>
      <c r="B4" s="5" t="s">
        <v>68</v>
      </c>
      <c r="C4" s="5" t="s">
        <v>43</v>
      </c>
      <c r="D4" s="5">
        <v>100</v>
      </c>
      <c r="E4" s="5">
        <v>100</v>
      </c>
      <c r="F4" s="5">
        <v>106.37</v>
      </c>
      <c r="G4" s="5">
        <v>150730000</v>
      </c>
      <c r="H4" s="5">
        <v>10</v>
      </c>
      <c r="I4" s="14">
        <f t="shared" si="0"/>
        <v>66.343793538114511</v>
      </c>
      <c r="J4" s="12">
        <f>INDEX(Table1[op-duration], MATCH(Table2[[#This Row],[test-conformed]]&amp;"@"&amp;Table2[[#This Row],[corpus]], Table1[test@corpus], 0))</f>
        <v>66.618033442142433</v>
      </c>
      <c r="K4" s="10">
        <f>(Table2[[#This Row],[op-duration-observed]]-Table2[[#This Row],[op-duration-baseline]])/Table2[[#This Row],[op-duration-baseline]]</f>
        <v>-4.116601614577815E-3</v>
      </c>
    </row>
    <row r="5" spans="1:11" x14ac:dyDescent="0.25">
      <c r="A5" s="1" t="str">
        <f>Table2[[#This Row],[test]]</f>
        <v>perfexp-cfa-pta-ll-share-reuse</v>
      </c>
      <c r="B5" s="5" t="s">
        <v>68</v>
      </c>
      <c r="C5" s="5" t="s">
        <v>27</v>
      </c>
      <c r="D5" s="5">
        <v>100</v>
      </c>
      <c r="E5" s="5">
        <v>100</v>
      </c>
      <c r="F5" s="5">
        <v>2.0299999999999998</v>
      </c>
      <c r="G5" s="5">
        <v>204320000</v>
      </c>
      <c r="H5" s="5">
        <v>10.000009</v>
      </c>
      <c r="I5" s="14">
        <f t="shared" si="0"/>
        <v>48.942878817541107</v>
      </c>
      <c r="J5" s="12">
        <f>INDEX(Table1[op-duration], MATCH(Table2[[#This Row],[test-conformed]]&amp;"@"&amp;Table2[[#This Row],[corpus]], Table1[test@corpus], 0))</f>
        <v>49.025286792822826</v>
      </c>
      <c r="K5" s="10">
        <f>(Table2[[#This Row],[op-duration-observed]]-Table2[[#This Row],[op-duration-baseline]])/Table2[[#This Row],[op-duration-baseline]]</f>
        <v>-1.6809279592788166E-3</v>
      </c>
    </row>
    <row r="6" spans="1:11" x14ac:dyDescent="0.25">
      <c r="A6" s="1" t="str">
        <f>Table2[[#This Row],[test]]</f>
        <v>perfexp-cfa-pta-ll-share-reuse</v>
      </c>
      <c r="B6" s="5" t="s">
        <v>68</v>
      </c>
      <c r="C6" s="5" t="s">
        <v>28</v>
      </c>
      <c r="D6" s="5">
        <v>100</v>
      </c>
      <c r="E6" s="5">
        <v>100</v>
      </c>
      <c r="F6" s="5">
        <v>22.96</v>
      </c>
      <c r="G6" s="5">
        <v>183860000</v>
      </c>
      <c r="H6" s="5">
        <v>10.000296000000001</v>
      </c>
      <c r="I6" s="14">
        <f t="shared" si="0"/>
        <v>54.390819101490273</v>
      </c>
      <c r="J6" s="12">
        <f>INDEX(Table1[op-duration], MATCH(Table2[[#This Row],[test-conformed]]&amp;"@"&amp;Table2[[#This Row],[corpus]], Table1[test@corpus], 0))</f>
        <v>54.135067395658524</v>
      </c>
      <c r="K6" s="10">
        <f>(Table2[[#This Row],[op-duration-observed]]-Table2[[#This Row],[op-duration-baseline]])/Table2[[#This Row],[op-duration-baseline]]</f>
        <v>4.7243259893356895E-3</v>
      </c>
    </row>
    <row r="7" spans="1:11" x14ac:dyDescent="0.25">
      <c r="A7" s="1" t="str">
        <f>Table2[[#This Row],[test]]</f>
        <v>perfexp-cfa-pta-ll-share-reuse</v>
      </c>
      <c r="B7" s="5" t="s">
        <v>68</v>
      </c>
      <c r="C7" s="5" t="s">
        <v>45</v>
      </c>
      <c r="D7" s="5">
        <v>100</v>
      </c>
      <c r="E7" s="5">
        <v>100</v>
      </c>
      <c r="F7" s="5">
        <v>177.28</v>
      </c>
      <c r="G7" s="5">
        <v>126610000</v>
      </c>
      <c r="H7" s="5">
        <v>10.000456</v>
      </c>
      <c r="I7" s="14">
        <f t="shared" si="0"/>
        <v>78.986304399336547</v>
      </c>
      <c r="J7" s="12">
        <f>INDEX(Table1[op-duration], MATCH(Table2[[#This Row],[test-conformed]]&amp;"@"&amp;Table2[[#This Row],[corpus]], Table1[test@corpus], 0))</f>
        <v>79.050525650146241</v>
      </c>
      <c r="K7" s="10">
        <f>(Table2[[#This Row],[op-duration-observed]]-Table2[[#This Row],[op-duration-baseline]])/Table2[[#This Row],[op-duration-baseline]]</f>
        <v>-8.1240763779254948E-4</v>
      </c>
    </row>
    <row r="8" spans="1:11" x14ac:dyDescent="0.25">
      <c r="A8" s="1" t="str">
        <f>Table2[[#This Row],[test]]</f>
        <v>perfexp-cfa-pta-ll-share-reuse</v>
      </c>
      <c r="B8" s="5" t="s">
        <v>68</v>
      </c>
      <c r="C8" s="5" t="s">
        <v>29</v>
      </c>
      <c r="D8" s="5">
        <v>100</v>
      </c>
      <c r="E8" s="5">
        <v>100</v>
      </c>
      <c r="F8" s="5">
        <v>5.27</v>
      </c>
      <c r="G8" s="5">
        <v>189310000</v>
      </c>
      <c r="H8" s="5">
        <v>10.000021</v>
      </c>
      <c r="I8" s="14">
        <f t="shared" si="0"/>
        <v>52.823522265067879</v>
      </c>
      <c r="J8" s="12">
        <f>INDEX(Table1[op-duration], MATCH(Table2[[#This Row],[test-conformed]]&amp;"@"&amp;Table2[[#This Row],[corpus]], Table1[test@corpus], 0))</f>
        <v>50.535504573247763</v>
      </c>
      <c r="K8" s="10">
        <f>(Table2[[#This Row],[op-duration-observed]]-Table2[[#This Row],[op-duration-baseline]])/Table2[[#This Row],[op-duration-baseline]]</f>
        <v>4.5275449629750712E-2</v>
      </c>
    </row>
    <row r="9" spans="1:11" x14ac:dyDescent="0.25">
      <c r="A9" s="1" t="str">
        <f>Table2[[#This Row],[test]]</f>
        <v>perfexp-cfa-pta-ll-share-reuse</v>
      </c>
      <c r="B9" s="5" t="s">
        <v>68</v>
      </c>
      <c r="C9" s="5" t="s">
        <v>44</v>
      </c>
      <c r="D9" s="5">
        <v>100</v>
      </c>
      <c r="E9" s="5">
        <v>100</v>
      </c>
      <c r="F9" s="5">
        <v>43.32</v>
      </c>
      <c r="G9" s="5">
        <v>169710000</v>
      </c>
      <c r="H9" s="5">
        <v>10.00024</v>
      </c>
      <c r="I9" s="14">
        <f t="shared" si="0"/>
        <v>58.92546108066702</v>
      </c>
      <c r="J9" s="12">
        <f>INDEX(Table1[op-duration], MATCH(Table2[[#This Row],[test-conformed]]&amp;"@"&amp;Table2[[#This Row],[corpus]], Table1[test@corpus], 0))</f>
        <v>59.742081366867794</v>
      </c>
      <c r="K9" s="10">
        <f>(Table2[[#This Row],[op-duration-observed]]-Table2[[#This Row],[op-duration-baseline]])/Table2[[#This Row],[op-duration-baseline]]</f>
        <v>-1.3669096682220064E-2</v>
      </c>
    </row>
    <row r="10" spans="1:11" x14ac:dyDescent="0.25">
      <c r="A10" s="1" t="str">
        <f>Table2[[#This Row],[test]]</f>
        <v>perfexp-cfa-pta-ll-share-reuse</v>
      </c>
      <c r="B10" s="5" t="s">
        <v>68</v>
      </c>
      <c r="C10" s="5" t="s">
        <v>46</v>
      </c>
      <c r="D10" s="5">
        <v>100</v>
      </c>
      <c r="E10" s="5">
        <v>100</v>
      </c>
      <c r="F10" s="5">
        <v>557.26</v>
      </c>
      <c r="G10" s="5">
        <v>91410000</v>
      </c>
      <c r="H10" s="5">
        <v>10.000842</v>
      </c>
      <c r="I10" s="14">
        <f t="shared" si="0"/>
        <v>109.40643255661307</v>
      </c>
      <c r="J10" s="12">
        <f>INDEX(Table1[op-duration], MATCH(Table2[[#This Row],[test-conformed]]&amp;"@"&amp;Table2[[#This Row],[corpus]], Table1[test@corpus], 0))</f>
        <v>107.45964968837308</v>
      </c>
      <c r="K10" s="10">
        <f>(Table2[[#This Row],[op-duration-observed]]-Table2[[#This Row],[op-duration-baseline]])/Table2[[#This Row],[op-duration-baseline]]</f>
        <v>1.8116408101883388E-2</v>
      </c>
    </row>
    <row r="11" spans="1:11" x14ac:dyDescent="0.25">
      <c r="A11" s="1" t="str">
        <f>Table2[[#This Row],[test]]</f>
        <v>perfexp-cfa-pta-ll-share-fresh</v>
      </c>
      <c r="B11" s="5" t="s">
        <v>69</v>
      </c>
      <c r="C11" s="5" t="s">
        <v>25</v>
      </c>
      <c r="D11" s="5">
        <v>100</v>
      </c>
      <c r="E11" s="5">
        <v>100</v>
      </c>
      <c r="F11" s="5">
        <v>1</v>
      </c>
      <c r="G11" s="5">
        <v>224550000</v>
      </c>
      <c r="H11" s="5">
        <v>10.000014999999999</v>
      </c>
      <c r="I11" s="14">
        <f t="shared" si="0"/>
        <v>44.533578267646405</v>
      </c>
      <c r="J11" s="12">
        <f>INDEX(Table1[op-duration], MATCH(Table2[[#This Row],[test-conformed]]&amp;"@"&amp;Table2[[#This Row],[corpus]], Table1[test@corpus], 0))</f>
        <v>44.113119237725527</v>
      </c>
      <c r="K11" s="10">
        <f>(Table2[[#This Row],[op-duration-observed]]-Table2[[#This Row],[op-duration-baseline]])/Table2[[#This Row],[op-duration-baseline]]</f>
        <v>9.5313828898615054E-3</v>
      </c>
    </row>
    <row r="12" spans="1:11" x14ac:dyDescent="0.25">
      <c r="A12" s="1" t="str">
        <f>Table2[[#This Row],[test]]</f>
        <v>perfexp-cfa-pta-ll-share-fresh</v>
      </c>
      <c r="B12" s="5" t="s">
        <v>69</v>
      </c>
      <c r="C12" s="5" t="s">
        <v>26</v>
      </c>
      <c r="D12" s="5">
        <v>100</v>
      </c>
      <c r="E12" s="5">
        <v>100</v>
      </c>
      <c r="F12" s="5">
        <v>9.5</v>
      </c>
      <c r="G12" s="5">
        <v>196850000</v>
      </c>
      <c r="H12" s="5">
        <v>10.000177000000001</v>
      </c>
      <c r="I12" s="14">
        <f t="shared" si="0"/>
        <v>50.801000762001529</v>
      </c>
      <c r="J12" s="12">
        <f>INDEX(Table1[op-duration], MATCH(Table2[[#This Row],[test-conformed]]&amp;"@"&amp;Table2[[#This Row],[corpus]], Table1[test@corpus], 0))</f>
        <v>50.769320201045844</v>
      </c>
      <c r="K12" s="10">
        <f>(Table2[[#This Row],[op-duration-observed]]-Table2[[#This Row],[op-duration-baseline]])/Table2[[#This Row],[op-duration-baseline]]</f>
        <v>6.2400994991129602E-4</v>
      </c>
    </row>
    <row r="13" spans="1:11" x14ac:dyDescent="0.25">
      <c r="A13" s="1" t="str">
        <f>Table2[[#This Row],[test]]</f>
        <v>perfexp-cfa-pta-ll-share-fresh</v>
      </c>
      <c r="B13" s="5" t="s">
        <v>69</v>
      </c>
      <c r="C13" s="5" t="s">
        <v>43</v>
      </c>
      <c r="D13" s="5">
        <v>100</v>
      </c>
      <c r="E13" s="5">
        <v>100</v>
      </c>
      <c r="F13" s="5">
        <v>106.37</v>
      </c>
      <c r="G13" s="5">
        <v>150380000</v>
      </c>
      <c r="H13" s="5">
        <v>10.000315000000001</v>
      </c>
      <c r="I13" s="14">
        <f t="shared" si="0"/>
        <v>66.500299241920473</v>
      </c>
      <c r="J13" s="12">
        <f>INDEX(Table1[op-duration], MATCH(Table2[[#This Row],[test-conformed]]&amp;"@"&amp;Table2[[#This Row],[corpus]], Table1[test@corpus], 0))</f>
        <v>65.826540284360192</v>
      </c>
      <c r="K13" s="10">
        <f>(Table2[[#This Row],[op-duration-observed]]-Table2[[#This Row],[op-duration-baseline]])/Table2[[#This Row],[op-duration-baseline]]</f>
        <v>1.0235369421661073E-2</v>
      </c>
    </row>
    <row r="14" spans="1:11" x14ac:dyDescent="0.25">
      <c r="A14" s="1" t="str">
        <f>Table2[[#This Row],[test]]</f>
        <v>perfexp-cfa-pta-ll-share-fresh</v>
      </c>
      <c r="B14" s="5" t="s">
        <v>69</v>
      </c>
      <c r="C14" s="5" t="s">
        <v>27</v>
      </c>
      <c r="D14" s="5">
        <v>100</v>
      </c>
      <c r="E14" s="5">
        <v>100</v>
      </c>
      <c r="F14" s="5">
        <v>2.0299999999999998</v>
      </c>
      <c r="G14" s="5">
        <v>204230000</v>
      </c>
      <c r="H14" s="5">
        <v>10.000222000000001</v>
      </c>
      <c r="I14" s="14">
        <f t="shared" si="0"/>
        <v>48.965489888850804</v>
      </c>
      <c r="J14" s="12">
        <f>INDEX(Table1[op-duration], MATCH(Table2[[#This Row],[test-conformed]]&amp;"@"&amp;Table2[[#This Row],[corpus]], Table1[test@corpus], 0))</f>
        <v>49.065433491977821</v>
      </c>
      <c r="K14" s="10">
        <f>(Table2[[#This Row],[op-duration-observed]]-Table2[[#This Row],[op-duration-baseline]])/Table2[[#This Row],[op-duration-baseline]]</f>
        <v>-2.0369452792739959E-3</v>
      </c>
    </row>
    <row r="15" spans="1:11" x14ac:dyDescent="0.25">
      <c r="A15" s="1" t="str">
        <f>Table2[[#This Row],[test]]</f>
        <v>perfexp-cfa-pta-ll-share-fresh</v>
      </c>
      <c r="B15" s="5" t="s">
        <v>69</v>
      </c>
      <c r="C15" s="5" t="s">
        <v>28</v>
      </c>
      <c r="D15" s="5">
        <v>100</v>
      </c>
      <c r="E15" s="5">
        <v>100</v>
      </c>
      <c r="F15" s="5">
        <v>22.96</v>
      </c>
      <c r="G15" s="5">
        <v>188500000</v>
      </c>
      <c r="H15" s="5">
        <v>10.000120000000001</v>
      </c>
      <c r="I15" s="14">
        <f t="shared" si="0"/>
        <v>53.051034482758624</v>
      </c>
      <c r="J15" s="12">
        <f>INDEX(Table1[op-duration], MATCH(Table2[[#This Row],[test-conformed]]&amp;"@"&amp;Table2[[#This Row],[corpus]], Table1[test@corpus], 0))</f>
        <v>53.010909090909095</v>
      </c>
      <c r="K15" s="10">
        <f>(Table2[[#This Row],[op-duration-observed]]-Table2[[#This Row],[op-duration-baseline]])/Table2[[#This Row],[op-duration-baseline]]</f>
        <v>7.5692706534643682E-4</v>
      </c>
    </row>
    <row r="16" spans="1:11" x14ac:dyDescent="0.25">
      <c r="A16" s="1" t="str">
        <f>Table2[[#This Row],[test]]</f>
        <v>perfexp-cfa-pta-ll-share-fresh</v>
      </c>
      <c r="B16" s="5" t="s">
        <v>69</v>
      </c>
      <c r="C16" s="5" t="s">
        <v>45</v>
      </c>
      <c r="D16" s="5">
        <v>100</v>
      </c>
      <c r="E16" s="5">
        <v>100</v>
      </c>
      <c r="F16" s="5">
        <v>177.28</v>
      </c>
      <c r="G16" s="5">
        <v>129660000</v>
      </c>
      <c r="H16" s="5">
        <v>10.000753</v>
      </c>
      <c r="I16" s="14">
        <f t="shared" si="0"/>
        <v>77.130595403362634</v>
      </c>
      <c r="J16" s="12">
        <f>INDEX(Table1[op-duration], MATCH(Table2[[#This Row],[test-conformed]]&amp;"@"&amp;Table2[[#This Row],[corpus]], Table1[test@corpus], 0))</f>
        <v>77.394892036220114</v>
      </c>
      <c r="K16" s="10">
        <f>(Table2[[#This Row],[op-duration-observed]]-Table2[[#This Row],[op-duration-baseline]])/Table2[[#This Row],[op-duration-baseline]]</f>
        <v>-3.4149105438869482E-3</v>
      </c>
    </row>
    <row r="17" spans="1:11" x14ac:dyDescent="0.25">
      <c r="A17" s="1" t="str">
        <f>Table2[[#This Row],[test]]</f>
        <v>perfexp-cfa-pta-ll-share-fresh</v>
      </c>
      <c r="B17" s="5" t="s">
        <v>69</v>
      </c>
      <c r="C17" s="5" t="s">
        <v>29</v>
      </c>
      <c r="D17" s="5">
        <v>100</v>
      </c>
      <c r="E17" s="5">
        <v>100</v>
      </c>
      <c r="F17" s="5">
        <v>5.27</v>
      </c>
      <c r="G17" s="5">
        <v>190550000</v>
      </c>
      <c r="H17" s="5">
        <v>10.000068000000001</v>
      </c>
      <c r="I17" s="14">
        <f t="shared" si="0"/>
        <v>52.480020991865651</v>
      </c>
      <c r="J17" s="12">
        <f>INDEX(Table1[op-duration], MATCH(Table2[[#This Row],[test-conformed]]&amp;"@"&amp;Table2[[#This Row],[corpus]], Table1[test@corpus], 0))</f>
        <v>51.015666768697066</v>
      </c>
      <c r="K17" s="10">
        <f>(Table2[[#This Row],[op-duration-observed]]-Table2[[#This Row],[op-duration-baseline]])/Table2[[#This Row],[op-duration-baseline]]</f>
        <v>2.8704010276057079E-2</v>
      </c>
    </row>
    <row r="18" spans="1:11" x14ac:dyDescent="0.25">
      <c r="A18" s="1" t="str">
        <f>Table2[[#This Row],[test]]</f>
        <v>perfexp-cfa-pta-ll-share-fresh</v>
      </c>
      <c r="B18" s="5" t="s">
        <v>69</v>
      </c>
      <c r="C18" s="5" t="s">
        <v>44</v>
      </c>
      <c r="D18" s="5">
        <v>100</v>
      </c>
      <c r="E18" s="5">
        <v>100</v>
      </c>
      <c r="F18" s="5">
        <v>43.32</v>
      </c>
      <c r="G18" s="5">
        <v>171450000</v>
      </c>
      <c r="H18" s="5">
        <v>10.000304</v>
      </c>
      <c r="I18" s="14">
        <f t="shared" si="0"/>
        <v>58.327815689705453</v>
      </c>
      <c r="J18" s="12">
        <f>INDEX(Table1[op-duration], MATCH(Table2[[#This Row],[test-conformed]]&amp;"@"&amp;Table2[[#This Row],[corpus]], Table1[test@corpus], 0))</f>
        <v>56.576663272233539</v>
      </c>
      <c r="K18" s="10">
        <f>(Table2[[#This Row],[op-duration-observed]]-Table2[[#This Row],[op-duration-baseline]])/Table2[[#This Row],[op-duration-baseline]]</f>
        <v>3.0951850395379142E-2</v>
      </c>
    </row>
    <row r="19" spans="1:11" x14ac:dyDescent="0.25">
      <c r="A19" s="1" t="str">
        <f>Table2[[#This Row],[test]]</f>
        <v>perfexp-cfa-pta-ll-share-fresh</v>
      </c>
      <c r="B19" s="5" t="s">
        <v>69</v>
      </c>
      <c r="C19" s="5" t="s">
        <v>46</v>
      </c>
      <c r="D19" s="5">
        <v>100</v>
      </c>
      <c r="E19" s="5">
        <v>100</v>
      </c>
      <c r="F19" s="5">
        <v>557.26</v>
      </c>
      <c r="G19" s="5">
        <v>93380000</v>
      </c>
      <c r="H19" s="5">
        <v>10.000966999999999</v>
      </c>
      <c r="I19" s="14">
        <f t="shared" si="0"/>
        <v>107.09966802313127</v>
      </c>
      <c r="J19" s="12">
        <f>INDEX(Table1[op-duration], MATCH(Table2[[#This Row],[test-conformed]]&amp;"@"&amp;Table2[[#This Row],[corpus]], Table1[test@corpus], 0))</f>
        <v>110.7183458813109</v>
      </c>
      <c r="K19" s="10">
        <f>(Table2[[#This Row],[op-duration-observed]]-Table2[[#This Row],[op-duration-baseline]])/Table2[[#This Row],[op-duration-baseline]]</f>
        <v>-3.2683633677645568E-2</v>
      </c>
    </row>
    <row r="20" spans="1:11" x14ac:dyDescent="0.25">
      <c r="A20" s="1" t="str">
        <f>Table2[[#This Row],[test]]</f>
        <v>perfexp-cfa-pta-ll-noshare-reuse</v>
      </c>
      <c r="B20" s="5" t="s">
        <v>70</v>
      </c>
      <c r="C20" s="5" t="s">
        <v>25</v>
      </c>
      <c r="D20" s="5">
        <v>100</v>
      </c>
      <c r="E20" s="5">
        <v>100</v>
      </c>
      <c r="F20" s="5">
        <v>1</v>
      </c>
      <c r="G20" s="5">
        <v>146940000</v>
      </c>
      <c r="H20" s="5">
        <v>10.000033</v>
      </c>
      <c r="I20" s="14">
        <f t="shared" si="0"/>
        <v>68.055213012113796</v>
      </c>
      <c r="J20" s="12">
        <f>INDEX(Table1[op-duration], MATCH(Table2[[#This Row],[test-conformed]]&amp;"@"&amp;Table2[[#This Row],[corpus]], Table1[test@corpus], 0))</f>
        <v>66.853446085968315</v>
      </c>
      <c r="K20" s="10">
        <f>(Table2[[#This Row],[op-duration-observed]]-Table2[[#This Row],[op-duration-baseline]])/Table2[[#This Row],[op-duration-baseline]]</f>
        <v>1.7976140296494258E-2</v>
      </c>
    </row>
    <row r="21" spans="1:11" x14ac:dyDescent="0.25">
      <c r="A21" s="1" t="str">
        <f>Table2[[#This Row],[test]]</f>
        <v>perfexp-cfa-pta-ll-noshare-reuse</v>
      </c>
      <c r="B21" s="5" t="s">
        <v>70</v>
      </c>
      <c r="C21" s="5" t="s">
        <v>26</v>
      </c>
      <c r="D21" s="5">
        <v>100</v>
      </c>
      <c r="E21" s="5">
        <v>100</v>
      </c>
      <c r="F21" s="5">
        <v>9.5</v>
      </c>
      <c r="G21" s="5">
        <v>109110000</v>
      </c>
      <c r="H21" s="5">
        <v>10.000275</v>
      </c>
      <c r="I21" s="14">
        <f t="shared" si="0"/>
        <v>91.653148199065171</v>
      </c>
      <c r="J21" s="12">
        <f>INDEX(Table1[op-duration], MATCH(Table2[[#This Row],[test-conformed]]&amp;"@"&amp;Table2[[#This Row],[corpus]], Table1[test@corpus], 0))</f>
        <v>91.116218678815486</v>
      </c>
      <c r="K21" s="10">
        <f>(Table2[[#This Row],[op-duration-observed]]-Table2[[#This Row],[op-duration-baseline]])/Table2[[#This Row],[op-duration-baseline]]</f>
        <v>5.8927985383410326E-3</v>
      </c>
    </row>
    <row r="22" spans="1:11" x14ac:dyDescent="0.25">
      <c r="A22" s="1" t="str">
        <f>Table2[[#This Row],[test]]</f>
        <v>perfexp-cfa-pta-ll-noshare-reuse</v>
      </c>
      <c r="B22" s="5" t="s">
        <v>70</v>
      </c>
      <c r="C22" s="5" t="s">
        <v>43</v>
      </c>
      <c r="D22" s="5">
        <v>100</v>
      </c>
      <c r="E22" s="5">
        <v>100</v>
      </c>
      <c r="F22" s="5">
        <v>106.37</v>
      </c>
      <c r="G22" s="5">
        <v>15780000</v>
      </c>
      <c r="H22" s="5">
        <v>10.005452999999999</v>
      </c>
      <c r="I22" s="14">
        <f t="shared" si="0"/>
        <v>634.05912547528521</v>
      </c>
      <c r="J22" s="12">
        <f>INDEX(Table1[op-duration], MATCH(Table2[[#This Row],[test-conformed]]&amp;"@"&amp;Table2[[#This Row],[corpus]], Table1[test@corpus], 0))</f>
        <v>576.23346774193544</v>
      </c>
      <c r="K22" s="10">
        <f>(Table2[[#This Row],[op-duration-observed]]-Table2[[#This Row],[op-duration-baseline]])/Table2[[#This Row],[op-duration-baseline]]</f>
        <v>0.1003510919973965</v>
      </c>
    </row>
    <row r="23" spans="1:11" x14ac:dyDescent="0.25">
      <c r="A23" s="1" t="str">
        <f>Table2[[#This Row],[test]]</f>
        <v>perfexp-cfa-pta-ll-noshare-reuse</v>
      </c>
      <c r="B23" s="5" t="s">
        <v>70</v>
      </c>
      <c r="C23" s="5" t="s">
        <v>27</v>
      </c>
      <c r="D23" s="5">
        <v>100</v>
      </c>
      <c r="E23" s="5">
        <v>100</v>
      </c>
      <c r="F23" s="5">
        <v>2.0299999999999998</v>
      </c>
      <c r="G23" s="5">
        <v>125940000</v>
      </c>
      <c r="H23" s="5">
        <v>10.000185999999999</v>
      </c>
      <c r="I23" s="14">
        <f t="shared" si="0"/>
        <v>79.40436715896459</v>
      </c>
      <c r="J23" s="12">
        <f>INDEX(Table1[op-duration], MATCH(Table2[[#This Row],[test-conformed]]&amp;"@"&amp;Table2[[#This Row],[corpus]], Table1[test@corpus], 0))</f>
        <v>71.45061446127464</v>
      </c>
      <c r="K23" s="10">
        <f>(Table2[[#This Row],[op-duration-observed]]-Table2[[#This Row],[op-duration-baseline]])/Table2[[#This Row],[op-duration-baseline]]</f>
        <v>0.11131818470225735</v>
      </c>
    </row>
    <row r="24" spans="1:11" x14ac:dyDescent="0.25">
      <c r="A24" s="1" t="str">
        <f>Table2[[#This Row],[test]]</f>
        <v>perfexp-cfa-pta-ll-noshare-reuse</v>
      </c>
      <c r="B24" s="5" t="s">
        <v>70</v>
      </c>
      <c r="C24" s="5" t="s">
        <v>28</v>
      </c>
      <c r="D24" s="5">
        <v>100</v>
      </c>
      <c r="E24" s="5">
        <v>100</v>
      </c>
      <c r="F24" s="5">
        <v>22.96</v>
      </c>
      <c r="G24" s="5">
        <v>74740000</v>
      </c>
      <c r="H24" s="5">
        <v>10.000643</v>
      </c>
      <c r="I24" s="14">
        <f t="shared" si="0"/>
        <v>133.80576665774686</v>
      </c>
      <c r="J24" s="12">
        <f>INDEX(Table1[op-duration], MATCH(Table2[[#This Row],[test-conformed]]&amp;"@"&amp;Table2[[#This Row],[corpus]], Table1[test@corpus], 0))</f>
        <v>134.48378160301237</v>
      </c>
      <c r="K24" s="10">
        <f>(Table2[[#This Row],[op-duration-observed]]-Table2[[#This Row],[op-duration-baseline]])/Table2[[#This Row],[op-duration-baseline]]</f>
        <v>-5.0416112425137917E-3</v>
      </c>
    </row>
    <row r="25" spans="1:11" x14ac:dyDescent="0.25">
      <c r="A25" s="1" t="str">
        <f>Table2[[#This Row],[test]]</f>
        <v>perfexp-cfa-pta-ll-noshare-reuse</v>
      </c>
      <c r="B25" s="5" t="s">
        <v>70</v>
      </c>
      <c r="C25" s="5" t="s">
        <v>45</v>
      </c>
      <c r="D25" s="5">
        <v>100</v>
      </c>
      <c r="E25" s="5">
        <v>100</v>
      </c>
      <c r="F25" s="5">
        <v>177.28</v>
      </c>
      <c r="G25" s="5">
        <v>8640000</v>
      </c>
      <c r="H25" s="5">
        <v>10.008364</v>
      </c>
      <c r="I25" s="14">
        <f t="shared" si="0"/>
        <v>1158.3754629629632</v>
      </c>
      <c r="J25" s="12">
        <f>INDEX(Table1[op-duration], MATCH(Table2[[#This Row],[test-conformed]]&amp;"@"&amp;Table2[[#This Row],[corpus]], Table1[test@corpus], 0))</f>
        <v>1155.0137413394918</v>
      </c>
      <c r="K25" s="10">
        <f>(Table2[[#This Row],[op-duration-observed]]-Table2[[#This Row],[op-duration-baseline]])/Table2[[#This Row],[op-duration-baseline]]</f>
        <v>2.9105468646396242E-3</v>
      </c>
    </row>
    <row r="26" spans="1:11" x14ac:dyDescent="0.25">
      <c r="A26" s="1" t="str">
        <f>Table2[[#This Row],[test]]</f>
        <v>perfexp-cfa-pta-ll-noshare-reuse</v>
      </c>
      <c r="B26" s="5" t="s">
        <v>70</v>
      </c>
      <c r="C26" s="5" t="s">
        <v>29</v>
      </c>
      <c r="D26" s="5">
        <v>100</v>
      </c>
      <c r="E26" s="5">
        <v>100</v>
      </c>
      <c r="F26" s="5">
        <v>5.27</v>
      </c>
      <c r="G26" s="5">
        <v>127880000</v>
      </c>
      <c r="H26" s="5">
        <v>10.000187</v>
      </c>
      <c r="I26" s="14">
        <f t="shared" si="0"/>
        <v>78.199773224898351</v>
      </c>
      <c r="J26" s="12">
        <f>INDEX(Table1[op-duration], MATCH(Table2[[#This Row],[test-conformed]]&amp;"@"&amp;Table2[[#This Row],[corpus]], Table1[test@corpus], 0))</f>
        <v>76.754524522219654</v>
      </c>
      <c r="K26" s="10">
        <f>(Table2[[#This Row],[op-duration-observed]]-Table2[[#This Row],[op-duration-baseline]])/Table2[[#This Row],[op-duration-baseline]]</f>
        <v>1.88294919638296E-2</v>
      </c>
    </row>
    <row r="27" spans="1:11" x14ac:dyDescent="0.25">
      <c r="A27" s="1" t="str">
        <f>Table2[[#This Row],[test]]</f>
        <v>perfexp-cfa-pta-ll-noshare-reuse</v>
      </c>
      <c r="B27" s="5" t="s">
        <v>70</v>
      </c>
      <c r="C27" s="5" t="s">
        <v>44</v>
      </c>
      <c r="D27" s="5">
        <v>100</v>
      </c>
      <c r="E27" s="5">
        <v>100</v>
      </c>
      <c r="F27" s="5">
        <v>43.32</v>
      </c>
      <c r="G27" s="5">
        <v>44780000</v>
      </c>
      <c r="H27" s="5">
        <v>10.001481</v>
      </c>
      <c r="I27" s="14">
        <f t="shared" si="0"/>
        <v>223.3470522554712</v>
      </c>
      <c r="J27" s="12">
        <f>INDEX(Table1[op-duration], MATCH(Table2[[#This Row],[test-conformed]]&amp;"@"&amp;Table2[[#This Row],[corpus]], Table1[test@corpus], 0))</f>
        <v>225.76067720090296</v>
      </c>
      <c r="K27" s="10">
        <f>(Table2[[#This Row],[op-duration-observed]]-Table2[[#This Row],[op-duration-baseline]])/Table2[[#This Row],[op-duration-baseline]]</f>
        <v>-1.0691077717152197E-2</v>
      </c>
    </row>
    <row r="28" spans="1:11" x14ac:dyDescent="0.25">
      <c r="A28" s="1" t="str">
        <f>Table2[[#This Row],[test]]</f>
        <v>perfexp-cfa-pta-ll-noshare-reuse</v>
      </c>
      <c r="B28" s="5" t="s">
        <v>70</v>
      </c>
      <c r="C28" s="5" t="s">
        <v>46</v>
      </c>
      <c r="D28" s="5">
        <v>100</v>
      </c>
      <c r="E28" s="5">
        <v>100</v>
      </c>
      <c r="F28" s="5">
        <v>557.26</v>
      </c>
      <c r="G28" s="5">
        <v>3290000</v>
      </c>
      <c r="H28" s="5">
        <v>10.010032000000001</v>
      </c>
      <c r="I28" s="14">
        <f t="shared" si="0"/>
        <v>3042.5629179331308</v>
      </c>
      <c r="J28" s="12">
        <f>INDEX(Table1[op-duration], MATCH(Table2[[#This Row],[test-conformed]]&amp;"@"&amp;Table2[[#This Row],[corpus]], Table1[test@corpus], 0))</f>
        <v>3064.7614678899085</v>
      </c>
      <c r="K28" s="10">
        <f>(Table2[[#This Row],[op-duration-observed]]-Table2[[#This Row],[op-duration-baseline]])/Table2[[#This Row],[op-duration-baseline]]</f>
        <v>-7.2431574820279315E-3</v>
      </c>
    </row>
    <row r="29" spans="1:11" x14ac:dyDescent="0.25">
      <c r="A29" s="1" t="str">
        <f>Table2[[#This Row],[test]]</f>
        <v>perfexp-cfa-pta-ll-noshare-fresh</v>
      </c>
      <c r="B29" s="5" t="s">
        <v>71</v>
      </c>
      <c r="C29" s="5" t="s">
        <v>25</v>
      </c>
      <c r="D29" s="5">
        <v>100</v>
      </c>
      <c r="E29" s="5">
        <v>100</v>
      </c>
      <c r="F29" s="5">
        <v>1</v>
      </c>
      <c r="G29" s="5">
        <v>143800000</v>
      </c>
      <c r="H29" s="5">
        <v>10.000453</v>
      </c>
      <c r="I29" s="14">
        <f t="shared" si="0"/>
        <v>69.544179415855353</v>
      </c>
      <c r="J29" s="12">
        <f>INDEX(Table1[op-duration], MATCH(Table2[[#This Row],[test-conformed]]&amp;"@"&amp;Table2[[#This Row],[corpus]], Table1[test@corpus], 0))</f>
        <v>70.560093134833835</v>
      </c>
      <c r="K29" s="10">
        <f>(Table2[[#This Row],[op-duration-observed]]-Table2[[#This Row],[op-duration-baseline]])/Table2[[#This Row],[op-duration-baseline]]</f>
        <v>-1.4397851162655979E-2</v>
      </c>
    </row>
    <row r="30" spans="1:11" x14ac:dyDescent="0.25">
      <c r="A30" s="1" t="str">
        <f>Table2[[#This Row],[test]]</f>
        <v>perfexp-cfa-pta-ll-noshare-fresh</v>
      </c>
      <c r="B30" s="5" t="s">
        <v>71</v>
      </c>
      <c r="C30" s="5" t="s">
        <v>26</v>
      </c>
      <c r="D30" s="5">
        <v>100</v>
      </c>
      <c r="E30" s="5">
        <v>100</v>
      </c>
      <c r="F30" s="5">
        <v>9.5</v>
      </c>
      <c r="G30" s="5">
        <v>95130000</v>
      </c>
      <c r="H30" s="5">
        <v>10.000861</v>
      </c>
      <c r="I30" s="14">
        <f t="shared" si="0"/>
        <v>105.1283611899506</v>
      </c>
      <c r="J30" s="12">
        <f>INDEX(Table1[op-duration], MATCH(Table2[[#This Row],[test-conformed]]&amp;"@"&amp;Table2[[#This Row],[corpus]], Table1[test@corpus], 0))</f>
        <v>104.99963250734987</v>
      </c>
      <c r="K30" s="10">
        <f>(Table2[[#This Row],[op-duration-observed]]-Table2[[#This Row],[op-duration-baseline]])/Table2[[#This Row],[op-duration-baseline]]</f>
        <v>1.2259917442255081E-3</v>
      </c>
    </row>
    <row r="31" spans="1:11" x14ac:dyDescent="0.25">
      <c r="A31" s="1" t="str">
        <f>Table2[[#This Row],[test]]</f>
        <v>perfexp-cfa-pta-ll-noshare-fresh</v>
      </c>
      <c r="B31" s="5" t="s">
        <v>71</v>
      </c>
      <c r="C31" s="5" t="s">
        <v>43</v>
      </c>
      <c r="D31" s="5">
        <v>100</v>
      </c>
      <c r="E31" s="5">
        <v>100</v>
      </c>
      <c r="F31" s="5">
        <v>106.37</v>
      </c>
      <c r="G31" s="5">
        <v>17070000</v>
      </c>
      <c r="H31" s="5">
        <v>10.001078</v>
      </c>
      <c r="I31" s="14">
        <f t="shared" si="0"/>
        <v>585.88623315758639</v>
      </c>
      <c r="J31" s="12">
        <f>INDEX(Table1[op-duration], MATCH(Table2[[#This Row],[test-conformed]]&amp;"@"&amp;Table2[[#This Row],[corpus]], Table1[test@corpus], 0))</f>
        <v>590.70832841110462</v>
      </c>
      <c r="K31" s="10">
        <f>(Table2[[#This Row],[op-duration-observed]]-Table2[[#This Row],[op-duration-baseline]])/Table2[[#This Row],[op-duration-baseline]]</f>
        <v>-8.1632423678345053E-3</v>
      </c>
    </row>
    <row r="32" spans="1:11" x14ac:dyDescent="0.25">
      <c r="A32" s="1" t="str">
        <f>Table2[[#This Row],[test]]</f>
        <v>perfexp-cfa-pta-ll-noshare-fresh</v>
      </c>
      <c r="B32" s="5" t="s">
        <v>71</v>
      </c>
      <c r="C32" s="5" t="s">
        <v>27</v>
      </c>
      <c r="D32" s="5">
        <v>100</v>
      </c>
      <c r="E32" s="5">
        <v>100</v>
      </c>
      <c r="F32" s="5">
        <v>2.0299999999999998</v>
      </c>
      <c r="G32" s="5">
        <v>130190000</v>
      </c>
      <c r="H32" s="5">
        <v>10.000638</v>
      </c>
      <c r="I32" s="14">
        <f t="shared" si="0"/>
        <v>76.815715492741376</v>
      </c>
      <c r="J32" s="12">
        <f>INDEX(Table1[op-duration], MATCH(Table2[[#This Row],[test-conformed]]&amp;"@"&amp;Table2[[#This Row],[corpus]], Table1[test@corpus], 0))</f>
        <v>77.039996918573308</v>
      </c>
      <c r="K32" s="10">
        <f>(Table2[[#This Row],[op-duration-observed]]-Table2[[#This Row],[op-duration-baseline]])/Table2[[#This Row],[op-duration-baseline]]</f>
        <v>-2.9112335773972694E-3</v>
      </c>
    </row>
    <row r="33" spans="1:11" x14ac:dyDescent="0.25">
      <c r="A33" s="1" t="str">
        <f>Table2[[#This Row],[test]]</f>
        <v>perfexp-cfa-pta-ll-noshare-fresh</v>
      </c>
      <c r="B33" s="5" t="s">
        <v>71</v>
      </c>
      <c r="C33" s="5" t="s">
        <v>28</v>
      </c>
      <c r="D33" s="5">
        <v>100</v>
      </c>
      <c r="E33" s="5">
        <v>100</v>
      </c>
      <c r="F33" s="5">
        <v>22.96</v>
      </c>
      <c r="G33" s="5">
        <v>68100000</v>
      </c>
      <c r="H33" s="5">
        <v>10.000802999999999</v>
      </c>
      <c r="I33" s="14">
        <f t="shared" si="0"/>
        <v>146.85466960352423</v>
      </c>
      <c r="J33" s="12">
        <f>INDEX(Table1[op-duration], MATCH(Table2[[#This Row],[test-conformed]]&amp;"@"&amp;Table2[[#This Row],[corpus]], Table1[test@corpus], 0))</f>
        <v>143.82725442255142</v>
      </c>
      <c r="K33" s="10">
        <f>(Table2[[#This Row],[op-duration-observed]]-Table2[[#This Row],[op-duration-baseline]])/Table2[[#This Row],[op-duration-baseline]]</f>
        <v>2.1048967340213134E-2</v>
      </c>
    </row>
    <row r="34" spans="1:11" x14ac:dyDescent="0.25">
      <c r="A34" s="1" t="str">
        <f>Table2[[#This Row],[test]]</f>
        <v>perfexp-cfa-pta-ll-noshare-fresh</v>
      </c>
      <c r="B34" s="5" t="s">
        <v>71</v>
      </c>
      <c r="C34" s="5" t="s">
        <v>45</v>
      </c>
      <c r="D34" s="5">
        <v>100</v>
      </c>
      <c r="E34" s="5">
        <v>100</v>
      </c>
      <c r="F34" s="5">
        <v>177.28</v>
      </c>
      <c r="G34" s="5">
        <v>8790000</v>
      </c>
      <c r="H34" s="5">
        <v>10.005023</v>
      </c>
      <c r="I34" s="14">
        <f t="shared" ref="I34:I65" si="1">CONVERT(H34/G34, "s", "ns")</f>
        <v>1138.2278725824801</v>
      </c>
      <c r="J34" s="12">
        <f>INDEX(Table1[op-duration], MATCH(Table2[[#This Row],[test-conformed]]&amp;"@"&amp;Table2[[#This Row],[corpus]], Table1[test@corpus], 0))</f>
        <v>1134.6275510204082</v>
      </c>
      <c r="K34" s="10">
        <f>(Table2[[#This Row],[op-duration-observed]]-Table2[[#This Row],[op-duration-baseline]])/Table2[[#This Row],[op-duration-baseline]]</f>
        <v>3.1731307413027754E-3</v>
      </c>
    </row>
    <row r="35" spans="1:11" x14ac:dyDescent="0.25">
      <c r="A35" s="1" t="str">
        <f>Table2[[#This Row],[test]]</f>
        <v>perfexp-cfa-pta-ll-noshare-fresh</v>
      </c>
      <c r="B35" s="5" t="s">
        <v>71</v>
      </c>
      <c r="C35" s="5" t="s">
        <v>29</v>
      </c>
      <c r="D35" s="5">
        <v>100</v>
      </c>
      <c r="E35" s="5">
        <v>100</v>
      </c>
      <c r="F35" s="5">
        <v>5.27</v>
      </c>
      <c r="G35" s="5">
        <v>107950000</v>
      </c>
      <c r="H35" s="5">
        <v>10.000265000000001</v>
      </c>
      <c r="I35" s="14">
        <f t="shared" si="1"/>
        <v>92.637934228809641</v>
      </c>
      <c r="J35" s="12">
        <f>INDEX(Table1[op-duration], MATCH(Table2[[#This Row],[test-conformed]]&amp;"@"&amp;Table2[[#This Row],[corpus]], Table1[test@corpus], 0))</f>
        <v>91.470392390011895</v>
      </c>
      <c r="K35" s="10">
        <f>(Table2[[#This Row],[op-duration-observed]]-Table2[[#This Row],[op-duration-baseline]])/Table2[[#This Row],[op-duration-baseline]]</f>
        <v>1.2764150325490848E-2</v>
      </c>
    </row>
    <row r="36" spans="1:11" x14ac:dyDescent="0.25">
      <c r="A36" s="1" t="str">
        <f>Table2[[#This Row],[test]]</f>
        <v>perfexp-cfa-pta-ll-noshare-fresh</v>
      </c>
      <c r="B36" s="5" t="s">
        <v>71</v>
      </c>
      <c r="C36" s="5" t="s">
        <v>44</v>
      </c>
      <c r="D36" s="5">
        <v>100</v>
      </c>
      <c r="E36" s="5">
        <v>100</v>
      </c>
      <c r="F36" s="5">
        <v>43.32</v>
      </c>
      <c r="G36" s="5">
        <v>42370000</v>
      </c>
      <c r="H36" s="5">
        <v>10.002098</v>
      </c>
      <c r="I36" s="14">
        <f t="shared" si="1"/>
        <v>236.0655652584376</v>
      </c>
      <c r="J36" s="12">
        <f>INDEX(Table1[op-duration], MATCH(Table2[[#This Row],[test-conformed]]&amp;"@"&amp;Table2[[#This Row],[corpus]], Table1[test@corpus], 0))</f>
        <v>238.90145723841377</v>
      </c>
      <c r="K36" s="10">
        <f>(Table2[[#This Row],[op-duration-observed]]-Table2[[#This Row],[op-duration-baseline]])/Table2[[#This Row],[op-duration-baseline]]</f>
        <v>-1.1870551200305425E-2</v>
      </c>
    </row>
    <row r="37" spans="1:11" x14ac:dyDescent="0.25">
      <c r="A37" s="1" t="str">
        <f>Table2[[#This Row],[test]]</f>
        <v>perfexp-cfa-pta-ll-noshare-fresh</v>
      </c>
      <c r="B37" s="5" t="s">
        <v>71</v>
      </c>
      <c r="C37" s="5" t="s">
        <v>46</v>
      </c>
      <c r="D37" s="5">
        <v>100</v>
      </c>
      <c r="E37" s="5">
        <v>100</v>
      </c>
      <c r="F37" s="5">
        <v>557.26</v>
      </c>
      <c r="G37" s="5">
        <v>3230000</v>
      </c>
      <c r="H37" s="5">
        <v>10.012492999999999</v>
      </c>
      <c r="I37" s="14">
        <f t="shared" si="1"/>
        <v>3099.843034055727</v>
      </c>
      <c r="J37" s="12">
        <f>INDEX(Table1[op-duration], MATCH(Table2[[#This Row],[test-conformed]]&amp;"@"&amp;Table2[[#This Row],[corpus]], Table1[test@corpus], 0))</f>
        <v>3108.416459627329</v>
      </c>
      <c r="K37" s="10">
        <f>(Table2[[#This Row],[op-duration-observed]]-Table2[[#This Row],[op-duration-baseline]])/Table2[[#This Row],[op-duration-baseline]]</f>
        <v>-2.7581328573423776E-3</v>
      </c>
    </row>
    <row r="38" spans="1:11" x14ac:dyDescent="0.25">
      <c r="A38" s="1" t="str">
        <f>Table2[[#This Row],[test]]</f>
        <v>perfexp-cfa-peq-ll-share-reuse</v>
      </c>
      <c r="B38" s="5" t="s">
        <v>76</v>
      </c>
      <c r="C38" s="5" t="s">
        <v>25</v>
      </c>
      <c r="D38" s="5">
        <v>100</v>
      </c>
      <c r="E38" s="5">
        <v>100</v>
      </c>
      <c r="F38" s="5">
        <v>1</v>
      </c>
      <c r="G38" s="5">
        <v>574970000</v>
      </c>
      <c r="H38" s="5">
        <v>10.000139000000001</v>
      </c>
      <c r="I38" s="14">
        <f t="shared" si="1"/>
        <v>17.392453519314053</v>
      </c>
      <c r="J38" s="12">
        <f>INDEX(Table1[op-duration], MATCH(Table2[[#This Row],[test-conformed]]&amp;"@"&amp;Table2[[#This Row],[corpus]], Table1[test@corpus], 0))</f>
        <v>17.367918302129283</v>
      </c>
      <c r="K38" s="10">
        <f>(Table2[[#This Row],[op-duration-observed]]-Table2[[#This Row],[op-duration-baseline]])/Table2[[#This Row],[op-duration-baseline]]</f>
        <v>1.4126746083185995E-3</v>
      </c>
    </row>
    <row r="39" spans="1:11" x14ac:dyDescent="0.25">
      <c r="A39" s="1" t="str">
        <f>Table2[[#This Row],[test]]</f>
        <v>perfexp-cfa-peq-ll-share-reuse</v>
      </c>
      <c r="B39" s="5" t="s">
        <v>76</v>
      </c>
      <c r="C39" s="5" t="s">
        <v>26</v>
      </c>
      <c r="D39" s="5">
        <v>100</v>
      </c>
      <c r="E39" s="5">
        <v>100</v>
      </c>
      <c r="F39" s="5">
        <v>9.5</v>
      </c>
      <c r="G39" s="5">
        <v>424030000</v>
      </c>
      <c r="H39" s="5">
        <v>10.000156</v>
      </c>
      <c r="I39" s="14">
        <f t="shared" si="1"/>
        <v>23.583604933613188</v>
      </c>
      <c r="J39" s="12">
        <f>INDEX(Table1[op-duration], MATCH(Table2[[#This Row],[test-conformed]]&amp;"@"&amp;Table2[[#This Row],[corpus]], Table1[test@corpus], 0))</f>
        <v>23.467519301621572</v>
      </c>
      <c r="K39" s="10">
        <f>(Table2[[#This Row],[op-duration-observed]]-Table2[[#This Row],[op-duration-baseline]])/Table2[[#This Row],[op-duration-baseline]]</f>
        <v>4.9466511777235449E-3</v>
      </c>
    </row>
    <row r="40" spans="1:11" x14ac:dyDescent="0.25">
      <c r="A40" s="1" t="str">
        <f>Table2[[#This Row],[test]]</f>
        <v>perfexp-cfa-peq-ll-share-reuse</v>
      </c>
      <c r="B40" s="5" t="s">
        <v>76</v>
      </c>
      <c r="C40" s="5" t="s">
        <v>43</v>
      </c>
      <c r="D40" s="5">
        <v>100</v>
      </c>
      <c r="E40" s="5">
        <v>100</v>
      </c>
      <c r="F40" s="5">
        <v>106.37</v>
      </c>
      <c r="G40" s="5">
        <v>249000000</v>
      </c>
      <c r="H40" s="5">
        <v>10.000366</v>
      </c>
      <c r="I40" s="14">
        <f t="shared" si="1"/>
        <v>40.162112449799196</v>
      </c>
      <c r="J40" s="12">
        <f>INDEX(Table1[op-duration], MATCH(Table2[[#This Row],[test-conformed]]&amp;"@"&amp;Table2[[#This Row],[corpus]], Table1[test@corpus], 0))</f>
        <v>40.90589029328752</v>
      </c>
      <c r="K40" s="10">
        <f>(Table2[[#This Row],[op-duration-observed]]-Table2[[#This Row],[op-duration-baseline]])/Table2[[#This Row],[op-duration-baseline]]</f>
        <v>-1.8182658735834311E-2</v>
      </c>
    </row>
    <row r="41" spans="1:11" x14ac:dyDescent="0.25">
      <c r="A41" s="1" t="str">
        <f>Table2[[#This Row],[test]]</f>
        <v>perfexp-cfa-peq-ll-share-reuse</v>
      </c>
      <c r="B41" s="5" t="s">
        <v>76</v>
      </c>
      <c r="C41" s="5" t="s">
        <v>27</v>
      </c>
      <c r="D41" s="5">
        <v>100</v>
      </c>
      <c r="E41" s="5">
        <v>100</v>
      </c>
      <c r="F41" s="5">
        <v>2.0299999999999998</v>
      </c>
      <c r="G41" s="5">
        <v>466150000</v>
      </c>
      <c r="H41" s="5">
        <v>10.000025000000001</v>
      </c>
      <c r="I41" s="14">
        <f t="shared" si="1"/>
        <v>21.452375844685189</v>
      </c>
      <c r="J41" s="12">
        <f>INDEX(Table1[op-duration], MATCH(Table2[[#This Row],[test-conformed]]&amp;"@"&amp;Table2[[#This Row],[corpus]], Table1[test@corpus], 0))</f>
        <v>21.471314467299351</v>
      </c>
      <c r="K41" s="10">
        <f>(Table2[[#This Row],[op-duration-observed]]-Table2[[#This Row],[op-duration-baseline]])/Table2[[#This Row],[op-duration-baseline]]</f>
        <v>-8.8204299941695879E-4</v>
      </c>
    </row>
    <row r="42" spans="1:11" x14ac:dyDescent="0.25">
      <c r="A42" s="1" t="str">
        <f>Table2[[#This Row],[test]]</f>
        <v>perfexp-cfa-peq-ll-share-reuse</v>
      </c>
      <c r="B42" s="5" t="s">
        <v>76</v>
      </c>
      <c r="C42" s="5" t="s">
        <v>28</v>
      </c>
      <c r="D42" s="5">
        <v>100</v>
      </c>
      <c r="E42" s="5">
        <v>100</v>
      </c>
      <c r="F42" s="5">
        <v>22.96</v>
      </c>
      <c r="G42" s="5">
        <v>381710000</v>
      </c>
      <c r="H42" s="5">
        <v>10.000086</v>
      </c>
      <c r="I42" s="14">
        <f t="shared" si="1"/>
        <v>26.198124230436715</v>
      </c>
      <c r="J42" s="12">
        <f>INDEX(Table1[op-duration], MATCH(Table2[[#This Row],[test-conformed]]&amp;"@"&amp;Table2[[#This Row],[corpus]], Table1[test@corpus], 0))</f>
        <v>26.670750766768901</v>
      </c>
      <c r="K42" s="10">
        <f>(Table2[[#This Row],[op-duration-observed]]-Table2[[#This Row],[op-duration-baseline]])/Table2[[#This Row],[op-duration-baseline]]</f>
        <v>-1.7720781108309363E-2</v>
      </c>
    </row>
    <row r="43" spans="1:11" x14ac:dyDescent="0.25">
      <c r="A43" s="1" t="str">
        <f>Table2[[#This Row],[test]]</f>
        <v>perfexp-cfa-peq-ll-share-reuse</v>
      </c>
      <c r="B43" s="5" t="s">
        <v>76</v>
      </c>
      <c r="C43" s="5" t="s">
        <v>45</v>
      </c>
      <c r="D43" s="5">
        <v>100</v>
      </c>
      <c r="E43" s="5">
        <v>100</v>
      </c>
      <c r="F43" s="5">
        <v>177.28</v>
      </c>
      <c r="G43" s="5">
        <v>199880000</v>
      </c>
      <c r="H43" s="5">
        <v>10.000145</v>
      </c>
      <c r="I43" s="14">
        <f t="shared" si="1"/>
        <v>50.030743446067639</v>
      </c>
      <c r="J43" s="12">
        <f>INDEX(Table1[op-duration], MATCH(Table2[[#This Row],[test-conformed]]&amp;"@"&amp;Table2[[#This Row],[corpus]], Table1[test@corpus], 0))</f>
        <v>50.345139203544271</v>
      </c>
      <c r="K43" s="10">
        <f>(Table2[[#This Row],[op-duration-observed]]-Table2[[#This Row],[op-duration-baseline]])/Table2[[#This Row],[op-duration-baseline]]</f>
        <v>-6.2448085843111257E-3</v>
      </c>
    </row>
    <row r="44" spans="1:11" x14ac:dyDescent="0.25">
      <c r="A44" s="1" t="str">
        <f>Table2[[#This Row],[test]]</f>
        <v>perfexp-cfa-peq-ll-share-reuse</v>
      </c>
      <c r="B44" s="5" t="s">
        <v>76</v>
      </c>
      <c r="C44" s="5" t="s">
        <v>29</v>
      </c>
      <c r="D44" s="5">
        <v>100</v>
      </c>
      <c r="E44" s="5">
        <v>100</v>
      </c>
      <c r="F44" s="5">
        <v>5.27</v>
      </c>
      <c r="G44" s="5">
        <v>427680000</v>
      </c>
      <c r="H44" s="5">
        <v>10.000031</v>
      </c>
      <c r="I44" s="14">
        <f t="shared" si="1"/>
        <v>23.382040310512529</v>
      </c>
      <c r="J44" s="12">
        <f>INDEX(Table1[op-duration], MATCH(Table2[[#This Row],[test-conformed]]&amp;"@"&amp;Table2[[#This Row],[corpus]], Table1[test@corpus], 0))</f>
        <v>23.246941906688054</v>
      </c>
      <c r="K44" s="10">
        <f>(Table2[[#This Row],[op-duration-observed]]-Table2[[#This Row],[op-duration-baseline]])/Table2[[#This Row],[op-duration-baseline]]</f>
        <v>5.811448420474096E-3</v>
      </c>
    </row>
    <row r="45" spans="1:11" x14ac:dyDescent="0.25">
      <c r="A45" s="1" t="str">
        <f>Table2[[#This Row],[test]]</f>
        <v>perfexp-cfa-peq-ll-share-reuse</v>
      </c>
      <c r="B45" s="5" t="s">
        <v>76</v>
      </c>
      <c r="C45" s="5" t="s">
        <v>44</v>
      </c>
      <c r="D45" s="5">
        <v>100</v>
      </c>
      <c r="E45" s="5">
        <v>100</v>
      </c>
      <c r="F45" s="5">
        <v>43.32</v>
      </c>
      <c r="G45" s="5">
        <v>325130000</v>
      </c>
      <c r="H45" s="5">
        <v>10.00005</v>
      </c>
      <c r="I45" s="14">
        <f t="shared" si="1"/>
        <v>30.757081782671545</v>
      </c>
      <c r="J45" s="12">
        <f>INDEX(Table1[op-duration], MATCH(Table2[[#This Row],[test-conformed]]&amp;"@"&amp;Table2[[#This Row],[corpus]], Table1[test@corpus], 0))</f>
        <v>30.907797867408437</v>
      </c>
      <c r="K45" s="10">
        <f>(Table2[[#This Row],[op-duration-observed]]-Table2[[#This Row],[op-duration-baseline]])/Table2[[#This Row],[op-duration-baseline]]</f>
        <v>-4.8763126180470752E-3</v>
      </c>
    </row>
    <row r="46" spans="1:11" x14ac:dyDescent="0.25">
      <c r="A46" s="1" t="str">
        <f>Table2[[#This Row],[test]]</f>
        <v>perfexp-cfa-peq-ll-share-reuse</v>
      </c>
      <c r="B46" s="5" t="s">
        <v>76</v>
      </c>
      <c r="C46" s="5" t="s">
        <v>46</v>
      </c>
      <c r="D46" s="5">
        <v>100</v>
      </c>
      <c r="E46" s="5">
        <v>100</v>
      </c>
      <c r="F46" s="5">
        <v>557.26</v>
      </c>
      <c r="G46" s="5">
        <v>125070000</v>
      </c>
      <c r="H46" s="5">
        <v>10.000598999999999</v>
      </c>
      <c r="I46" s="14">
        <f t="shared" si="1"/>
        <v>79.960014391940504</v>
      </c>
      <c r="J46" s="12">
        <f>INDEX(Table1[op-duration], MATCH(Table2[[#This Row],[test-conformed]]&amp;"@"&amp;Table2[[#This Row],[corpus]], Table1[test@corpus], 0))</f>
        <v>80.450699919549479</v>
      </c>
      <c r="K46" s="10">
        <f>(Table2[[#This Row],[op-duration-observed]]-Table2[[#This Row],[op-duration-baseline]])/Table2[[#This Row],[op-duration-baseline]]</f>
        <v>-6.0992076899226326E-3</v>
      </c>
    </row>
    <row r="47" spans="1:11" x14ac:dyDescent="0.25">
      <c r="A47" s="1" t="str">
        <f>Table2[[#This Row],[test]]</f>
        <v>perfexp-cfa-peq-ll-share-fresh</v>
      </c>
      <c r="B47" s="5" t="s">
        <v>77</v>
      </c>
      <c r="C47" s="5" t="s">
        <v>25</v>
      </c>
      <c r="D47" s="5">
        <v>100</v>
      </c>
      <c r="E47" s="5">
        <v>100</v>
      </c>
      <c r="F47" s="5">
        <v>1</v>
      </c>
      <c r="G47" s="5">
        <v>617020000</v>
      </c>
      <c r="H47" s="5">
        <v>10.000063000000001</v>
      </c>
      <c r="I47" s="14">
        <f t="shared" si="1"/>
        <v>16.207032186963147</v>
      </c>
      <c r="J47" s="12">
        <f>INDEX(Table1[op-duration], MATCH(Table2[[#This Row],[test-conformed]]&amp;"@"&amp;Table2[[#This Row],[corpus]], Table1[test@corpus], 0))</f>
        <v>16.289338654503993</v>
      </c>
      <c r="K47" s="10">
        <f>(Table2[[#This Row],[op-duration-observed]]-Table2[[#This Row],[op-duration-baseline]])/Table2[[#This Row],[op-duration-baseline]]</f>
        <v>-5.0527814103790113E-3</v>
      </c>
    </row>
    <row r="48" spans="1:11" x14ac:dyDescent="0.25">
      <c r="A48" s="1" t="str">
        <f>Table2[[#This Row],[test]]</f>
        <v>perfexp-cfa-peq-ll-share-fresh</v>
      </c>
      <c r="B48" s="5" t="s">
        <v>77</v>
      </c>
      <c r="C48" s="5" t="s">
        <v>26</v>
      </c>
      <c r="D48" s="5">
        <v>100</v>
      </c>
      <c r="E48" s="5">
        <v>100</v>
      </c>
      <c r="F48" s="5">
        <v>9.5</v>
      </c>
      <c r="G48" s="5">
        <v>435460000</v>
      </c>
      <c r="H48" s="5">
        <v>10.000227000000001</v>
      </c>
      <c r="I48" s="14">
        <f t="shared" si="1"/>
        <v>22.964743030358701</v>
      </c>
      <c r="J48" s="12">
        <f>INDEX(Table1[op-duration], MATCH(Table2[[#This Row],[test-conformed]]&amp;"@"&amp;Table2[[#This Row],[corpus]], Table1[test@corpus], 0))</f>
        <v>23.122192420634004</v>
      </c>
      <c r="K48" s="10">
        <f>(Table2[[#This Row],[op-duration-observed]]-Table2[[#This Row],[op-duration-baseline]])/Table2[[#This Row],[op-duration-baseline]]</f>
        <v>-6.8094490094631841E-3</v>
      </c>
    </row>
    <row r="49" spans="1:11" x14ac:dyDescent="0.25">
      <c r="A49" s="1" t="str">
        <f>Table2[[#This Row],[test]]</f>
        <v>perfexp-cfa-peq-ll-share-fresh</v>
      </c>
      <c r="B49" s="5" t="s">
        <v>77</v>
      </c>
      <c r="C49" s="5" t="s">
        <v>43</v>
      </c>
      <c r="D49" s="5">
        <v>100</v>
      </c>
      <c r="E49" s="5">
        <v>100</v>
      </c>
      <c r="F49" s="5">
        <v>106.37</v>
      </c>
      <c r="G49" s="5">
        <v>251830000</v>
      </c>
      <c r="H49" s="5">
        <v>10.000272000000001</v>
      </c>
      <c r="I49" s="14">
        <f t="shared" si="1"/>
        <v>39.710407814795694</v>
      </c>
      <c r="J49" s="12">
        <f>INDEX(Table1[op-duration], MATCH(Table2[[#This Row],[test-conformed]]&amp;"@"&amp;Table2[[#This Row],[corpus]], Table1[test@corpus], 0))</f>
        <v>39.938623746954754</v>
      </c>
      <c r="K49" s="10">
        <f>(Table2[[#This Row],[op-duration-observed]]-Table2[[#This Row],[op-duration-baseline]])/Table2[[#This Row],[op-duration-baseline]]</f>
        <v>-5.7141661566758621E-3</v>
      </c>
    </row>
    <row r="50" spans="1:11" x14ac:dyDescent="0.25">
      <c r="A50" s="1" t="str">
        <f>Table2[[#This Row],[test]]</f>
        <v>perfexp-cfa-peq-ll-share-fresh</v>
      </c>
      <c r="B50" s="5" t="s">
        <v>77</v>
      </c>
      <c r="C50" s="5" t="s">
        <v>27</v>
      </c>
      <c r="D50" s="5">
        <v>100</v>
      </c>
      <c r="E50" s="5">
        <v>100</v>
      </c>
      <c r="F50" s="5">
        <v>2.0299999999999998</v>
      </c>
      <c r="G50" s="5">
        <v>476990000</v>
      </c>
      <c r="H50" s="5">
        <v>10.000197</v>
      </c>
      <c r="I50" s="14">
        <f t="shared" si="1"/>
        <v>20.965213107193023</v>
      </c>
      <c r="J50" s="12">
        <f>INDEX(Table1[op-duration], MATCH(Table2[[#This Row],[test-conformed]]&amp;"@"&amp;Table2[[#This Row],[corpus]], Table1[test@corpus], 0))</f>
        <v>21.082145718261163</v>
      </c>
      <c r="K50" s="10">
        <f>(Table2[[#This Row],[op-duration-observed]]-Table2[[#This Row],[op-duration-baseline]])/Table2[[#This Row],[op-duration-baseline]]</f>
        <v>-5.5465232349122028E-3</v>
      </c>
    </row>
    <row r="51" spans="1:11" x14ac:dyDescent="0.25">
      <c r="A51" s="1" t="str">
        <f>Table2[[#This Row],[test]]</f>
        <v>perfexp-cfa-peq-ll-share-fresh</v>
      </c>
      <c r="B51" s="5" t="s">
        <v>77</v>
      </c>
      <c r="C51" s="5" t="s">
        <v>28</v>
      </c>
      <c r="D51" s="5">
        <v>100</v>
      </c>
      <c r="E51" s="5">
        <v>100</v>
      </c>
      <c r="F51" s="5">
        <v>22.96</v>
      </c>
      <c r="G51" s="5">
        <v>387730000</v>
      </c>
      <c r="H51" s="5">
        <v>10.000063000000001</v>
      </c>
      <c r="I51" s="14">
        <f t="shared" si="1"/>
        <v>25.791305805586365</v>
      </c>
      <c r="J51" s="12">
        <f>INDEX(Table1[op-duration], MATCH(Table2[[#This Row],[test-conformed]]&amp;"@"&amp;Table2[[#This Row],[corpus]], Table1[test@corpus], 0))</f>
        <v>26.285398485963622</v>
      </c>
      <c r="K51" s="10">
        <f>(Table2[[#This Row],[op-duration-observed]]-Table2[[#This Row],[op-duration-baseline]])/Table2[[#This Row],[op-duration-baseline]]</f>
        <v>-1.8797229976981401E-2</v>
      </c>
    </row>
    <row r="52" spans="1:11" x14ac:dyDescent="0.25">
      <c r="A52" s="1" t="str">
        <f>Table2[[#This Row],[test]]</f>
        <v>perfexp-cfa-peq-ll-share-fresh</v>
      </c>
      <c r="B52" s="5" t="s">
        <v>77</v>
      </c>
      <c r="C52" s="5" t="s">
        <v>45</v>
      </c>
      <c r="D52" s="5">
        <v>100</v>
      </c>
      <c r="E52" s="5">
        <v>100</v>
      </c>
      <c r="F52" s="5">
        <v>177.28</v>
      </c>
      <c r="G52" s="5">
        <v>201000000</v>
      </c>
      <c r="H52" s="5">
        <v>10.000475</v>
      </c>
      <c r="I52" s="14">
        <f t="shared" si="1"/>
        <v>49.753606965174129</v>
      </c>
      <c r="J52" s="12">
        <f>INDEX(Table1[op-duration], MATCH(Table2[[#This Row],[test-conformed]]&amp;"@"&amp;Table2[[#This Row],[corpus]], Table1[test@corpus], 0))</f>
        <v>50.307390079484854</v>
      </c>
      <c r="K52" s="10">
        <f>(Table2[[#This Row],[op-duration-observed]]-Table2[[#This Row],[op-duration-baseline]])/Table2[[#This Row],[op-duration-baseline]]</f>
        <v>-1.1007987363998752E-2</v>
      </c>
    </row>
    <row r="53" spans="1:11" x14ac:dyDescent="0.25">
      <c r="A53" s="1" t="str">
        <f>Table2[[#This Row],[test]]</f>
        <v>perfexp-cfa-peq-ll-share-fresh</v>
      </c>
      <c r="B53" s="5" t="s">
        <v>77</v>
      </c>
      <c r="C53" s="5" t="s">
        <v>29</v>
      </c>
      <c r="D53" s="5">
        <v>100</v>
      </c>
      <c r="E53" s="5">
        <v>100</v>
      </c>
      <c r="F53" s="5">
        <v>5.27</v>
      </c>
      <c r="G53" s="5">
        <v>436800000</v>
      </c>
      <c r="H53" s="5">
        <v>10.000021</v>
      </c>
      <c r="I53" s="14">
        <f t="shared" si="1"/>
        <v>22.89382097069597</v>
      </c>
      <c r="J53" s="12">
        <f>INDEX(Table1[op-duration], MATCH(Table2[[#This Row],[test-conformed]]&amp;"@"&amp;Table2[[#This Row],[corpus]], Table1[test@corpus], 0))</f>
        <v>22.979557414343819</v>
      </c>
      <c r="K53" s="10">
        <f>(Table2[[#This Row],[op-duration-observed]]-Table2[[#This Row],[op-duration-baseline]])/Table2[[#This Row],[op-duration-baseline]]</f>
        <v>-3.7309875948408479E-3</v>
      </c>
    </row>
    <row r="54" spans="1:11" x14ac:dyDescent="0.25">
      <c r="A54" s="1" t="str">
        <f>Table2[[#This Row],[test]]</f>
        <v>perfexp-cfa-peq-ll-share-fresh</v>
      </c>
      <c r="B54" s="5" t="s">
        <v>77</v>
      </c>
      <c r="C54" s="5" t="s">
        <v>44</v>
      </c>
      <c r="D54" s="5">
        <v>100</v>
      </c>
      <c r="E54" s="5">
        <v>100</v>
      </c>
      <c r="F54" s="5">
        <v>43.32</v>
      </c>
      <c r="G54" s="5">
        <v>330740000</v>
      </c>
      <c r="H54" s="5">
        <v>10.000126</v>
      </c>
      <c r="I54" s="14">
        <f t="shared" si="1"/>
        <v>30.235611054000124</v>
      </c>
      <c r="J54" s="12">
        <f>INDEX(Table1[op-duration], MATCH(Table2[[#This Row],[test-conformed]]&amp;"@"&amp;Table2[[#This Row],[corpus]], Table1[test@corpus], 0))</f>
        <v>30.347836246661807</v>
      </c>
      <c r="K54" s="10">
        <f>(Table2[[#This Row],[op-duration-observed]]-Table2[[#This Row],[op-duration-baseline]])/Table2[[#This Row],[op-duration-baseline]]</f>
        <v>-3.6979635631857327E-3</v>
      </c>
    </row>
    <row r="55" spans="1:11" x14ac:dyDescent="0.25">
      <c r="A55" s="1" t="str">
        <f>Table2[[#This Row],[test]]</f>
        <v>perfexp-cfa-peq-ll-share-fresh</v>
      </c>
      <c r="B55" s="5" t="s">
        <v>77</v>
      </c>
      <c r="C55" s="5" t="s">
        <v>46</v>
      </c>
      <c r="D55" s="5">
        <v>100</v>
      </c>
      <c r="E55" s="5">
        <v>100</v>
      </c>
      <c r="F55" s="5">
        <v>557.26</v>
      </c>
      <c r="G55" s="5">
        <v>125630000</v>
      </c>
      <c r="H55" s="5">
        <v>10.000140999999999</v>
      </c>
      <c r="I55" s="14">
        <f t="shared" si="1"/>
        <v>79.59994428082463</v>
      </c>
      <c r="J55" s="12">
        <f>INDEX(Table1[op-duration], MATCH(Table2[[#This Row],[test-conformed]]&amp;"@"&amp;Table2[[#This Row],[corpus]], Table1[test@corpus], 0))</f>
        <v>79.160848571202408</v>
      </c>
      <c r="K55" s="10">
        <f>(Table2[[#This Row],[op-duration-observed]]-Table2[[#This Row],[op-duration-baseline]])/Table2[[#This Row],[op-duration-baseline]]</f>
        <v>5.5468797713464522E-3</v>
      </c>
    </row>
    <row r="56" spans="1:11" x14ac:dyDescent="0.25">
      <c r="A56" s="1" t="str">
        <f>Table2[[#This Row],[test]]</f>
        <v>perfexp-cfa-peq-ll-noshare-reuse</v>
      </c>
      <c r="B56" s="5" t="s">
        <v>78</v>
      </c>
      <c r="C56" s="5" t="s">
        <v>25</v>
      </c>
      <c r="D56" s="5">
        <v>100</v>
      </c>
      <c r="E56" s="5">
        <v>100</v>
      </c>
      <c r="F56" s="5">
        <v>1</v>
      </c>
      <c r="G56" s="5">
        <v>614000000</v>
      </c>
      <c r="H56" s="5">
        <v>10.000026</v>
      </c>
      <c r="I56" s="14">
        <f t="shared" si="1"/>
        <v>16.28668729641694</v>
      </c>
      <c r="J56" s="12">
        <f>INDEX(Table1[op-duration], MATCH(Table2[[#This Row],[test-conformed]]&amp;"@"&amp;Table2[[#This Row],[corpus]], Table1[test@corpus], 0))</f>
        <v>16.326847785269965</v>
      </c>
      <c r="K56" s="10">
        <f>(Table2[[#This Row],[op-duration-observed]]-Table2[[#This Row],[op-duration-baseline]])/Table2[[#This Row],[op-duration-baseline]]</f>
        <v>-2.4597821564342928E-3</v>
      </c>
    </row>
    <row r="57" spans="1:11" x14ac:dyDescent="0.25">
      <c r="A57" s="1" t="str">
        <f>Table2[[#This Row],[test]]</f>
        <v>perfexp-cfa-peq-ll-noshare-reuse</v>
      </c>
      <c r="B57" s="5" t="s">
        <v>78</v>
      </c>
      <c r="C57" s="5" t="s">
        <v>26</v>
      </c>
      <c r="D57" s="5">
        <v>100</v>
      </c>
      <c r="E57" s="5">
        <v>100</v>
      </c>
      <c r="F57" s="5">
        <v>9.5</v>
      </c>
      <c r="G57" s="5">
        <v>459920000</v>
      </c>
      <c r="H57" s="5">
        <v>10.000064999999999</v>
      </c>
      <c r="I57" s="14">
        <f t="shared" si="1"/>
        <v>21.743053139676462</v>
      </c>
      <c r="J57" s="12">
        <f>INDEX(Table1[op-duration], MATCH(Table2[[#This Row],[test-conformed]]&amp;"@"&amp;Table2[[#This Row],[corpus]], Table1[test@corpus], 0))</f>
        <v>22.191718077315695</v>
      </c>
      <c r="K57" s="10">
        <f>(Table2[[#This Row],[op-duration-observed]]-Table2[[#This Row],[op-duration-baseline]])/Table2[[#This Row],[op-duration-baseline]]</f>
        <v>-2.021767472334E-2</v>
      </c>
    </row>
    <row r="58" spans="1:11" x14ac:dyDescent="0.25">
      <c r="A58" s="1" t="str">
        <f>Table2[[#This Row],[test]]</f>
        <v>perfexp-cfa-peq-ll-noshare-reuse</v>
      </c>
      <c r="B58" s="5" t="s">
        <v>78</v>
      </c>
      <c r="C58" s="5" t="s">
        <v>43</v>
      </c>
      <c r="D58" s="5">
        <v>100</v>
      </c>
      <c r="E58" s="5">
        <v>100</v>
      </c>
      <c r="F58" s="5">
        <v>106.37</v>
      </c>
      <c r="G58" s="5">
        <v>274540000</v>
      </c>
      <c r="H58" s="5">
        <v>10.000208000000001</v>
      </c>
      <c r="I58" s="14">
        <f t="shared" si="1"/>
        <v>36.425322357397832</v>
      </c>
      <c r="J58" s="12">
        <f>INDEX(Table1[op-duration], MATCH(Table2[[#This Row],[test-conformed]]&amp;"@"&amp;Table2[[#This Row],[corpus]], Table1[test@corpus], 0))</f>
        <v>36.645091428780823</v>
      </c>
      <c r="K58" s="10">
        <f>(Table2[[#This Row],[op-duration-observed]]-Table2[[#This Row],[op-duration-baseline]])/Table2[[#This Row],[op-duration-baseline]]</f>
        <v>-5.9972308108470476E-3</v>
      </c>
    </row>
    <row r="59" spans="1:11" x14ac:dyDescent="0.25">
      <c r="A59" s="1" t="str">
        <f>Table2[[#This Row],[test]]</f>
        <v>perfexp-cfa-peq-ll-noshare-reuse</v>
      </c>
      <c r="B59" s="5" t="s">
        <v>78</v>
      </c>
      <c r="C59" s="5" t="s">
        <v>27</v>
      </c>
      <c r="D59" s="5">
        <v>100</v>
      </c>
      <c r="E59" s="5">
        <v>100</v>
      </c>
      <c r="F59" s="5">
        <v>2.0299999999999998</v>
      </c>
      <c r="G59" s="5">
        <v>520030000</v>
      </c>
      <c r="H59" s="5">
        <v>10.000078</v>
      </c>
      <c r="I59" s="14">
        <f t="shared" si="1"/>
        <v>19.229809818664307</v>
      </c>
      <c r="J59" s="12">
        <f>INDEX(Table1[op-duration], MATCH(Table2[[#This Row],[test-conformed]]&amp;"@"&amp;Table2[[#This Row],[corpus]], Table1[test@corpus], 0))</f>
        <v>19.188972253137351</v>
      </c>
      <c r="K59" s="10">
        <f>(Table2[[#This Row],[op-duration-observed]]-Table2[[#This Row],[op-duration-baseline]])/Table2[[#This Row],[op-duration-baseline]]</f>
        <v>2.128178882549573E-3</v>
      </c>
    </row>
    <row r="60" spans="1:11" x14ac:dyDescent="0.25">
      <c r="A60" s="1" t="str">
        <f>Table2[[#This Row],[test]]</f>
        <v>perfexp-cfa-peq-ll-noshare-reuse</v>
      </c>
      <c r="B60" s="5" t="s">
        <v>78</v>
      </c>
      <c r="C60" s="5" t="s">
        <v>28</v>
      </c>
      <c r="D60" s="5">
        <v>100</v>
      </c>
      <c r="E60" s="5">
        <v>100</v>
      </c>
      <c r="F60" s="5">
        <v>22.96</v>
      </c>
      <c r="G60" s="5">
        <v>409540000</v>
      </c>
      <c r="H60" s="5">
        <v>10.000149</v>
      </c>
      <c r="I60" s="14">
        <f t="shared" si="1"/>
        <v>24.418003125457833</v>
      </c>
      <c r="J60" s="12">
        <f>INDEX(Table1[op-duration], MATCH(Table2[[#This Row],[test-conformed]]&amp;"@"&amp;Table2[[#This Row],[corpus]], Table1[test@corpus], 0))</f>
        <v>24.63398940756251</v>
      </c>
      <c r="K60" s="10">
        <f>(Table2[[#This Row],[op-duration-observed]]-Table2[[#This Row],[op-duration-baseline]])/Table2[[#This Row],[op-duration-baseline]]</f>
        <v>-8.7678158227335202E-3</v>
      </c>
    </row>
    <row r="61" spans="1:11" x14ac:dyDescent="0.25">
      <c r="A61" s="1" t="str">
        <f>Table2[[#This Row],[test]]</f>
        <v>perfexp-cfa-peq-ll-noshare-reuse</v>
      </c>
      <c r="B61" s="5" t="s">
        <v>78</v>
      </c>
      <c r="C61" s="5" t="s">
        <v>45</v>
      </c>
      <c r="D61" s="5">
        <v>100</v>
      </c>
      <c r="E61" s="5">
        <v>100</v>
      </c>
      <c r="F61" s="5">
        <v>177.28</v>
      </c>
      <c r="G61" s="5">
        <v>234110000</v>
      </c>
      <c r="H61" s="5">
        <v>10.000378</v>
      </c>
      <c r="I61" s="14">
        <f t="shared" si="1"/>
        <v>42.716577677160309</v>
      </c>
      <c r="J61" s="12">
        <f>INDEX(Table1[op-duration], MATCH(Table2[[#This Row],[test-conformed]]&amp;"@"&amp;Table2[[#This Row],[corpus]], Table1[test@corpus], 0))</f>
        <v>42.227265433662694</v>
      </c>
      <c r="K61" s="10">
        <f>(Table2[[#This Row],[op-duration-observed]]-Table2[[#This Row],[op-duration-baseline]])/Table2[[#This Row],[op-duration-baseline]]</f>
        <v>1.1587590114408531E-2</v>
      </c>
    </row>
    <row r="62" spans="1:11" x14ac:dyDescent="0.25">
      <c r="A62" s="1" t="str">
        <f>Table2[[#This Row],[test]]</f>
        <v>perfexp-cfa-peq-ll-noshare-reuse</v>
      </c>
      <c r="B62" s="5" t="s">
        <v>78</v>
      </c>
      <c r="C62" s="5" t="s">
        <v>29</v>
      </c>
      <c r="D62" s="5">
        <v>100</v>
      </c>
      <c r="E62" s="5">
        <v>100</v>
      </c>
      <c r="F62" s="5">
        <v>5.27</v>
      </c>
      <c r="G62" s="5">
        <v>452810000</v>
      </c>
      <c r="H62" s="5">
        <v>10.000175</v>
      </c>
      <c r="I62" s="14">
        <f t="shared" si="1"/>
        <v>22.084704401404561</v>
      </c>
      <c r="J62" s="12">
        <f>INDEX(Table1[op-duration], MATCH(Table2[[#This Row],[test-conformed]]&amp;"@"&amp;Table2[[#This Row],[corpus]], Table1[test@corpus], 0))</f>
        <v>22.369423317823905</v>
      </c>
      <c r="K62" s="10">
        <f>(Table2[[#This Row],[op-duration-observed]]-Table2[[#This Row],[op-duration-baseline]])/Table2[[#This Row],[op-duration-baseline]]</f>
        <v>-1.2728040073902146E-2</v>
      </c>
    </row>
    <row r="63" spans="1:11" x14ac:dyDescent="0.25">
      <c r="A63" s="1" t="str">
        <f>Table2[[#This Row],[test]]</f>
        <v>perfexp-cfa-peq-ll-noshare-reuse</v>
      </c>
      <c r="B63" s="5" t="s">
        <v>78</v>
      </c>
      <c r="C63" s="5" t="s">
        <v>44</v>
      </c>
      <c r="D63" s="5">
        <v>100</v>
      </c>
      <c r="E63" s="5">
        <v>100</v>
      </c>
      <c r="F63" s="5">
        <v>43.32</v>
      </c>
      <c r="G63" s="5">
        <v>363980000</v>
      </c>
      <c r="H63" s="5">
        <v>10.000268999999999</v>
      </c>
      <c r="I63" s="14">
        <f t="shared" si="1"/>
        <v>27.474776086598165</v>
      </c>
      <c r="J63" s="12">
        <f>INDEX(Table1[op-duration], MATCH(Table2[[#This Row],[test-conformed]]&amp;"@"&amp;Table2[[#This Row],[corpus]], Table1[test@corpus], 0))</f>
        <v>27.884432423389011</v>
      </c>
      <c r="K63" s="10">
        <f>(Table2[[#This Row],[op-duration-observed]]-Table2[[#This Row],[op-duration-baseline]])/Table2[[#This Row],[op-duration-baseline]]</f>
        <v>-1.469122019665829E-2</v>
      </c>
    </row>
    <row r="64" spans="1:11" x14ac:dyDescent="0.25">
      <c r="A64" s="1" t="str">
        <f>Table2[[#This Row],[test]]</f>
        <v>perfexp-cfa-peq-ll-noshare-reuse</v>
      </c>
      <c r="B64" s="5" t="s">
        <v>78</v>
      </c>
      <c r="C64" s="5" t="s">
        <v>46</v>
      </c>
      <c r="D64" s="5">
        <v>100</v>
      </c>
      <c r="E64" s="5">
        <v>100</v>
      </c>
      <c r="F64" s="5">
        <v>557.26</v>
      </c>
      <c r="G64" s="5">
        <v>134280000</v>
      </c>
      <c r="H64" s="5">
        <v>10.000306</v>
      </c>
      <c r="I64" s="14">
        <f t="shared" si="1"/>
        <v>74.473532916294303</v>
      </c>
      <c r="J64" s="12">
        <f>INDEX(Table1[op-duration], MATCH(Table2[[#This Row],[test-conformed]]&amp;"@"&amp;Table2[[#This Row],[corpus]], Table1[test@corpus], 0))</f>
        <v>75.917535868822597</v>
      </c>
      <c r="K64" s="10">
        <f>(Table2[[#This Row],[op-duration-observed]]-Table2[[#This Row],[op-duration-baseline]])/Table2[[#This Row],[op-duration-baseline]]</f>
        <v>-1.90206773178647E-2</v>
      </c>
    </row>
    <row r="65" spans="1:11" x14ac:dyDescent="0.25">
      <c r="A65" s="1" t="str">
        <f>Table2[[#This Row],[test]]</f>
        <v>perfexp-cfa-peq-ll-noshare-fresh</v>
      </c>
      <c r="B65" s="5" t="s">
        <v>49</v>
      </c>
      <c r="C65" s="5" t="s">
        <v>25</v>
      </c>
      <c r="D65" s="5">
        <v>100</v>
      </c>
      <c r="E65" s="5">
        <v>100</v>
      </c>
      <c r="F65" s="5">
        <v>1</v>
      </c>
      <c r="G65" s="5">
        <v>464270000</v>
      </c>
      <c r="H65" s="5">
        <v>10.000125000000001</v>
      </c>
      <c r="I65" s="14">
        <f t="shared" si="1"/>
        <v>21.539459797100829</v>
      </c>
      <c r="J65" s="12">
        <f>INDEX(Table1[op-duration], MATCH(Table2[[#This Row],[test-conformed]]&amp;"@"&amp;Table2[[#This Row],[corpus]], Table1[test@corpus], 0))</f>
        <v>21.392189873146936</v>
      </c>
      <c r="K65" s="10">
        <f>(Table2[[#This Row],[op-duration-observed]]-Table2[[#This Row],[op-duration-baseline]])/Table2[[#This Row],[op-duration-baseline]]</f>
        <v>6.8842846303807693E-3</v>
      </c>
    </row>
    <row r="66" spans="1:11" x14ac:dyDescent="0.25">
      <c r="A66" s="1" t="str">
        <f>Table2[[#This Row],[test]]</f>
        <v>perfexp-cfa-peq-ll-noshare-fresh</v>
      </c>
      <c r="B66" s="5" t="s">
        <v>49</v>
      </c>
      <c r="C66" s="5" t="s">
        <v>26</v>
      </c>
      <c r="D66" s="5">
        <v>100</v>
      </c>
      <c r="E66" s="5">
        <v>100</v>
      </c>
      <c r="F66" s="5">
        <v>9.5</v>
      </c>
      <c r="G66" s="5">
        <v>320520000</v>
      </c>
      <c r="H66" s="5">
        <v>10.000118000000001</v>
      </c>
      <c r="I66" s="14">
        <f t="shared" ref="I66:I97" si="2">CONVERT(H66/G66, "s", "ns")</f>
        <v>31.199669287407964</v>
      </c>
      <c r="J66" s="12">
        <f>INDEX(Table1[op-duration], MATCH(Table2[[#This Row],[test-conformed]]&amp;"@"&amp;Table2[[#This Row],[corpus]], Table1[test@corpus], 0))</f>
        <v>31.27010318949343</v>
      </c>
      <c r="K66" s="10">
        <f>(Table2[[#This Row],[op-duration-observed]]-Table2[[#This Row],[op-duration-baseline]])/Table2[[#This Row],[op-duration-baseline]]</f>
        <v>-2.2524358700911091E-3</v>
      </c>
    </row>
    <row r="67" spans="1:11" x14ac:dyDescent="0.25">
      <c r="A67" s="1" t="str">
        <f>Table2[[#This Row],[test]]</f>
        <v>perfexp-cfa-peq-ll-noshare-fresh</v>
      </c>
      <c r="B67" s="5" t="s">
        <v>49</v>
      </c>
      <c r="C67" s="5" t="s">
        <v>43</v>
      </c>
      <c r="D67" s="5">
        <v>100</v>
      </c>
      <c r="E67" s="5">
        <v>100</v>
      </c>
      <c r="F67" s="5">
        <v>106.37</v>
      </c>
      <c r="G67" s="5">
        <v>183670000</v>
      </c>
      <c r="H67" s="5">
        <v>10.000387999999999</v>
      </c>
      <c r="I67" s="14">
        <f t="shared" si="2"/>
        <v>54.447585343278696</v>
      </c>
      <c r="J67" s="12">
        <f>INDEX(Table1[op-duration], MATCH(Table2[[#This Row],[test-conformed]]&amp;"@"&amp;Table2[[#This Row],[corpus]], Table1[test@corpus], 0))</f>
        <v>55.264244266371918</v>
      </c>
      <c r="K67" s="10">
        <f>(Table2[[#This Row],[op-duration-observed]]-Table2[[#This Row],[op-duration-baseline]])/Table2[[#This Row],[op-duration-baseline]]</f>
        <v>-1.4777347160615305E-2</v>
      </c>
    </row>
    <row r="68" spans="1:11" x14ac:dyDescent="0.25">
      <c r="A68" s="1" t="str">
        <f>Table2[[#This Row],[test]]</f>
        <v>perfexp-cfa-peq-ll-noshare-fresh</v>
      </c>
      <c r="B68" s="5" t="s">
        <v>49</v>
      </c>
      <c r="C68" s="5" t="s">
        <v>27</v>
      </c>
      <c r="D68" s="5">
        <v>100</v>
      </c>
      <c r="E68" s="5">
        <v>100</v>
      </c>
      <c r="F68" s="5">
        <v>2.0299999999999998</v>
      </c>
      <c r="G68" s="5">
        <v>379130000</v>
      </c>
      <c r="H68" s="5">
        <v>10.000033</v>
      </c>
      <c r="I68" s="14">
        <f t="shared" si="2"/>
        <v>26.376264078284496</v>
      </c>
      <c r="J68" s="12">
        <f>INDEX(Table1[op-duration], MATCH(Table2[[#This Row],[test-conformed]]&amp;"@"&amp;Table2[[#This Row],[corpus]], Table1[test@corpus], 0))</f>
        <v>26.473378514322022</v>
      </c>
      <c r="K68" s="10">
        <f>(Table2[[#This Row],[op-duration-observed]]-Table2[[#This Row],[op-duration-baseline]])/Table2[[#This Row],[op-duration-baseline]]</f>
        <v>-3.6683808976246432E-3</v>
      </c>
    </row>
    <row r="69" spans="1:11" x14ac:dyDescent="0.25">
      <c r="A69" s="1" t="str">
        <f>Table2[[#This Row],[test]]</f>
        <v>perfexp-cfa-peq-ll-noshare-fresh</v>
      </c>
      <c r="B69" s="5" t="s">
        <v>49</v>
      </c>
      <c r="C69" s="5" t="s">
        <v>28</v>
      </c>
      <c r="D69" s="5">
        <v>100</v>
      </c>
      <c r="E69" s="5">
        <v>100</v>
      </c>
      <c r="F69" s="5">
        <v>22.96</v>
      </c>
      <c r="G69" s="5">
        <v>292520000</v>
      </c>
      <c r="H69" s="5">
        <v>10.000061000000001</v>
      </c>
      <c r="I69" s="14">
        <f t="shared" si="2"/>
        <v>34.18590523724874</v>
      </c>
      <c r="J69" s="12">
        <f>INDEX(Table1[op-duration], MATCH(Table2[[#This Row],[test-conformed]]&amp;"@"&amp;Table2[[#This Row],[corpus]], Table1[test@corpus], 0))</f>
        <v>33.645669874167282</v>
      </c>
      <c r="K69" s="10">
        <f>(Table2[[#This Row],[op-duration-observed]]-Table2[[#This Row],[op-duration-baseline]])/Table2[[#This Row],[op-duration-baseline]]</f>
        <v>1.6056608921798974E-2</v>
      </c>
    </row>
    <row r="70" spans="1:11" x14ac:dyDescent="0.25">
      <c r="A70" s="1" t="str">
        <f>Table2[[#This Row],[test]]</f>
        <v>perfexp-cfa-peq-ll-noshare-fresh</v>
      </c>
      <c r="B70" s="5" t="s">
        <v>49</v>
      </c>
      <c r="C70" s="5" t="s">
        <v>45</v>
      </c>
      <c r="D70" s="5">
        <v>100</v>
      </c>
      <c r="E70" s="5">
        <v>100</v>
      </c>
      <c r="F70" s="5">
        <v>177.28</v>
      </c>
      <c r="G70" s="5">
        <v>153600000</v>
      </c>
      <c r="H70" s="5">
        <v>10.000546999999999</v>
      </c>
      <c r="I70" s="14">
        <f t="shared" si="2"/>
        <v>65.107727864583325</v>
      </c>
      <c r="J70" s="12">
        <f>INDEX(Table1[op-duration], MATCH(Table2[[#This Row],[test-conformed]]&amp;"@"&amp;Table2[[#This Row],[corpus]], Table1[test@corpus], 0))</f>
        <v>63.667740497867193</v>
      </c>
      <c r="K70" s="10">
        <f>(Table2[[#This Row],[op-duration-observed]]-Table2[[#This Row],[op-duration-baseline]])/Table2[[#This Row],[op-duration-baseline]]</f>
        <v>2.2617221146152812E-2</v>
      </c>
    </row>
    <row r="71" spans="1:11" x14ac:dyDescent="0.25">
      <c r="A71" s="1" t="str">
        <f>Table2[[#This Row],[test]]</f>
        <v>perfexp-cfa-peq-ll-noshare-fresh</v>
      </c>
      <c r="B71" s="5" t="s">
        <v>49</v>
      </c>
      <c r="C71" s="5" t="s">
        <v>29</v>
      </c>
      <c r="D71" s="5">
        <v>100</v>
      </c>
      <c r="E71" s="5">
        <v>100</v>
      </c>
      <c r="F71" s="5">
        <v>5.27</v>
      </c>
      <c r="G71" s="5">
        <v>336280000</v>
      </c>
      <c r="H71" s="5">
        <v>10.000164</v>
      </c>
      <c r="I71" s="14">
        <f t="shared" si="2"/>
        <v>29.737611514214347</v>
      </c>
      <c r="J71" s="12">
        <f>INDEX(Table1[op-duration], MATCH(Table2[[#This Row],[test-conformed]]&amp;"@"&amp;Table2[[#This Row],[corpus]], Table1[test@corpus], 0))</f>
        <v>29.793987605768088</v>
      </c>
      <c r="K71" s="10">
        <f>(Table2[[#This Row],[op-duration-observed]]-Table2[[#This Row],[op-duration-baseline]])/Table2[[#This Row],[op-duration-baseline]]</f>
        <v>-1.8921969190463929E-3</v>
      </c>
    </row>
    <row r="72" spans="1:11" x14ac:dyDescent="0.25">
      <c r="A72" s="1" t="str">
        <f>Table2[[#This Row],[test]]</f>
        <v>perfexp-cfa-peq-ll-noshare-fresh</v>
      </c>
      <c r="B72" s="5" t="s">
        <v>49</v>
      </c>
      <c r="C72" s="5" t="s">
        <v>44</v>
      </c>
      <c r="D72" s="5">
        <v>100</v>
      </c>
      <c r="E72" s="5">
        <v>100</v>
      </c>
      <c r="F72" s="5">
        <v>43.32</v>
      </c>
      <c r="G72" s="5">
        <v>242830000</v>
      </c>
      <c r="H72" s="5">
        <v>10.000207</v>
      </c>
      <c r="I72" s="14">
        <f t="shared" si="2"/>
        <v>41.181925626981837</v>
      </c>
      <c r="J72" s="12">
        <f>INDEX(Table1[op-duration], MATCH(Table2[[#This Row],[test-conformed]]&amp;"@"&amp;Table2[[#This Row],[corpus]], Table1[test@corpus], 0))</f>
        <v>41.33691716269842</v>
      </c>
      <c r="K72" s="10">
        <f>(Table2[[#This Row],[op-duration-observed]]-Table2[[#This Row],[op-duration-baseline]])/Table2[[#This Row],[op-duration-baseline]]</f>
        <v>-3.7494701190838716E-3</v>
      </c>
    </row>
    <row r="73" spans="1:11" x14ac:dyDescent="0.25">
      <c r="A73" s="1" t="str">
        <f>Table2[[#This Row],[test]]</f>
        <v>perfexp-cfa-peq-ll-noshare-fresh</v>
      </c>
      <c r="B73" s="5" t="s">
        <v>49</v>
      </c>
      <c r="C73" s="5" t="s">
        <v>46</v>
      </c>
      <c r="D73" s="5">
        <v>100</v>
      </c>
      <c r="E73" s="5">
        <v>100</v>
      </c>
      <c r="F73" s="5">
        <v>557.26</v>
      </c>
      <c r="G73" s="5">
        <v>85320000</v>
      </c>
      <c r="H73" s="5">
        <v>10.000090999999999</v>
      </c>
      <c r="I73" s="14">
        <f t="shared" si="2"/>
        <v>117.20687998124706</v>
      </c>
      <c r="J73" s="12">
        <f>INDEX(Table1[op-duration], MATCH(Table2[[#This Row],[test-conformed]]&amp;"@"&amp;Table2[[#This Row],[corpus]], Table1[test@corpus], 0))</f>
        <v>117.41466478807091</v>
      </c>
      <c r="K73" s="10">
        <f>(Table2[[#This Row],[op-duration-observed]]-Table2[[#This Row],[op-duration-baseline]])/Table2[[#This Row],[op-duration-baseline]]</f>
        <v>-1.7696665676208009E-3</v>
      </c>
    </row>
    <row r="74" spans="1:11" x14ac:dyDescent="0.25">
      <c r="A74" s="1" t="str">
        <f>Table2[[#This Row],[test]]</f>
        <v>perfexp-cfa-pbv-ll-share-na</v>
      </c>
      <c r="B74" s="5" t="s">
        <v>50</v>
      </c>
      <c r="C74" s="5" t="s">
        <v>25</v>
      </c>
      <c r="D74" s="5" t="s">
        <v>51</v>
      </c>
      <c r="E74" s="5">
        <v>100</v>
      </c>
      <c r="F74" s="5">
        <v>1</v>
      </c>
      <c r="G74" s="5">
        <v>578310000</v>
      </c>
      <c r="H74" s="5">
        <v>10.000139000000001</v>
      </c>
      <c r="I74" s="14">
        <f t="shared" si="2"/>
        <v>17.292004288357457</v>
      </c>
      <c r="J74" s="12">
        <f>INDEX(Table1[op-duration], MATCH(Table2[[#This Row],[test-conformed]]&amp;"@"&amp;Table2[[#This Row],[corpus]], Table1[test@corpus], 0))</f>
        <v>17.708833165099435</v>
      </c>
      <c r="K74" s="10">
        <f>(Table2[[#This Row],[op-duration-observed]]-Table2[[#This Row],[op-duration-baseline]])/Table2[[#This Row],[op-duration-baseline]]</f>
        <v>-2.3537907486951976E-2</v>
      </c>
    </row>
    <row r="75" spans="1:11" x14ac:dyDescent="0.25">
      <c r="A75" s="1" t="str">
        <f>Table2[[#This Row],[test]]</f>
        <v>perfexp-cfa-pbv-ll-share-na</v>
      </c>
      <c r="B75" s="5" t="s">
        <v>50</v>
      </c>
      <c r="C75" s="5" t="s">
        <v>26</v>
      </c>
      <c r="D75" s="5" t="s">
        <v>51</v>
      </c>
      <c r="E75" s="5">
        <v>100</v>
      </c>
      <c r="F75" s="5">
        <v>9.5</v>
      </c>
      <c r="G75" s="5">
        <v>555370000</v>
      </c>
      <c r="H75" s="5">
        <v>10.000026</v>
      </c>
      <c r="I75" s="14">
        <f t="shared" si="2"/>
        <v>18.00606082431532</v>
      </c>
      <c r="J75" s="12">
        <f>INDEX(Table1[op-duration], MATCH(Table2[[#This Row],[test-conformed]]&amp;"@"&amp;Table2[[#This Row],[corpus]], Table1[test@corpus], 0))</f>
        <v>17.10906089069103</v>
      </c>
      <c r="K75" s="10">
        <f>(Table2[[#This Row],[op-duration-observed]]-Table2[[#This Row],[op-duration-baseline]])/Table2[[#This Row],[op-duration-baseline]]</f>
        <v>5.2428355907736819E-2</v>
      </c>
    </row>
    <row r="76" spans="1:11" x14ac:dyDescent="0.25">
      <c r="A76" s="1" t="str">
        <f>Table2[[#This Row],[test]]</f>
        <v>perfexp-cfa-pbv-ll-share-na</v>
      </c>
      <c r="B76" s="5" t="s">
        <v>50</v>
      </c>
      <c r="C76" s="5" t="s">
        <v>43</v>
      </c>
      <c r="D76" s="5" t="s">
        <v>51</v>
      </c>
      <c r="E76" s="5">
        <v>100</v>
      </c>
      <c r="F76" s="5">
        <v>106.37</v>
      </c>
      <c r="G76" s="5">
        <v>572950000</v>
      </c>
      <c r="H76" s="5">
        <v>10.000014999999999</v>
      </c>
      <c r="I76" s="14">
        <f t="shared" si="2"/>
        <v>17.453556156732699</v>
      </c>
      <c r="J76" s="12">
        <f>INDEX(Table1[op-duration], MATCH(Table2[[#This Row],[test-conformed]]&amp;"@"&amp;Table2[[#This Row],[corpus]], Table1[test@corpus], 0))</f>
        <v>17.127031239295746</v>
      </c>
      <c r="K76" s="10">
        <f>(Table2[[#This Row],[op-duration-observed]]-Table2[[#This Row],[op-duration-baseline]])/Table2[[#This Row],[op-duration-baseline]]</f>
        <v>1.9064887129287372E-2</v>
      </c>
    </row>
    <row r="77" spans="1:11" x14ac:dyDescent="0.25">
      <c r="A77" s="1" t="str">
        <f>Table2[[#This Row],[test]]</f>
        <v>perfexp-cfa-pbv-ll-share-na</v>
      </c>
      <c r="B77" s="5" t="s">
        <v>50</v>
      </c>
      <c r="C77" s="5" t="s">
        <v>27</v>
      </c>
      <c r="D77" s="5" t="s">
        <v>51</v>
      </c>
      <c r="E77" s="5">
        <v>100</v>
      </c>
      <c r="F77" s="5">
        <v>2.0299999999999998</v>
      </c>
      <c r="G77" s="5">
        <v>567040000</v>
      </c>
      <c r="H77" s="5">
        <v>10.000128</v>
      </c>
      <c r="I77" s="14">
        <f t="shared" si="2"/>
        <v>17.635665914221217</v>
      </c>
      <c r="J77" s="12">
        <f>INDEX(Table1[op-duration], MATCH(Table2[[#This Row],[test-conformed]]&amp;"@"&amp;Table2[[#This Row],[corpus]], Table1[test@corpus], 0))</f>
        <v>17.291824454012556</v>
      </c>
      <c r="K77" s="10">
        <f>(Table2[[#This Row],[op-duration-observed]]-Table2[[#This Row],[op-duration-baseline]])/Table2[[#This Row],[op-duration-baseline]]</f>
        <v>1.98846258891365E-2</v>
      </c>
    </row>
    <row r="78" spans="1:11" x14ac:dyDescent="0.25">
      <c r="A78" s="1" t="str">
        <f>Table2[[#This Row],[test]]</f>
        <v>perfexp-cfa-pbv-ll-share-na</v>
      </c>
      <c r="B78" s="5" t="s">
        <v>50</v>
      </c>
      <c r="C78" s="5" t="s">
        <v>28</v>
      </c>
      <c r="D78" s="5" t="s">
        <v>51</v>
      </c>
      <c r="E78" s="5">
        <v>100</v>
      </c>
      <c r="F78" s="5">
        <v>22.96</v>
      </c>
      <c r="G78" s="5">
        <v>569670000</v>
      </c>
      <c r="H78" s="5">
        <v>10.000038999999999</v>
      </c>
      <c r="I78" s="14">
        <f t="shared" si="2"/>
        <v>17.554090964944617</v>
      </c>
      <c r="J78" s="12">
        <f>INDEX(Table1[op-duration], MATCH(Table2[[#This Row],[test-conformed]]&amp;"@"&amp;Table2[[#This Row],[corpus]], Table1[test@corpus], 0))</f>
        <v>17.679216462767837</v>
      </c>
      <c r="K78" s="10">
        <f>(Table2[[#This Row],[op-duration-observed]]-Table2[[#This Row],[op-duration-baseline]])/Table2[[#This Row],[op-duration-baseline]]</f>
        <v>-7.0775477005291555E-3</v>
      </c>
    </row>
    <row r="79" spans="1:11" x14ac:dyDescent="0.25">
      <c r="A79" s="1" t="str">
        <f>Table2[[#This Row],[test]]</f>
        <v>perfexp-cfa-pbv-ll-share-na</v>
      </c>
      <c r="B79" s="5" t="s">
        <v>50</v>
      </c>
      <c r="C79" s="5" t="s">
        <v>45</v>
      </c>
      <c r="D79" s="5" t="s">
        <v>51</v>
      </c>
      <c r="E79" s="5">
        <v>100</v>
      </c>
      <c r="F79" s="5">
        <v>177.28</v>
      </c>
      <c r="G79" s="5">
        <v>578060000</v>
      </c>
      <c r="H79" s="5">
        <v>10.0001</v>
      </c>
      <c r="I79" s="14">
        <f t="shared" si="2"/>
        <v>17.29941528561049</v>
      </c>
      <c r="J79" s="12">
        <f>INDEX(Table1[op-duration], MATCH(Table2[[#This Row],[test-conformed]]&amp;"@"&amp;Table2[[#This Row],[corpus]], Table1[test@corpus], 0))</f>
        <v>17.493293098924166</v>
      </c>
      <c r="K79" s="10">
        <f>(Table2[[#This Row],[op-duration-observed]]-Table2[[#This Row],[op-duration-baseline]])/Table2[[#This Row],[op-duration-baseline]]</f>
        <v>-1.108297975785931E-2</v>
      </c>
    </row>
    <row r="80" spans="1:11" x14ac:dyDescent="0.25">
      <c r="A80" s="1" t="str">
        <f>Table2[[#This Row],[test]]</f>
        <v>perfexp-cfa-pbv-ll-share-na</v>
      </c>
      <c r="B80" s="5" t="s">
        <v>50</v>
      </c>
      <c r="C80" s="5" t="s">
        <v>29</v>
      </c>
      <c r="D80" s="5" t="s">
        <v>51</v>
      </c>
      <c r="E80" s="5">
        <v>100</v>
      </c>
      <c r="F80" s="5">
        <v>5.27</v>
      </c>
      <c r="G80" s="5">
        <v>560940000</v>
      </c>
      <c r="H80" s="5">
        <v>10.000014999999999</v>
      </c>
      <c r="I80" s="14">
        <f t="shared" si="2"/>
        <v>17.827245338182333</v>
      </c>
      <c r="J80" s="12">
        <f>INDEX(Table1[op-duration], MATCH(Table2[[#This Row],[test-conformed]]&amp;"@"&amp;Table2[[#This Row],[corpus]], Table1[test@corpus], 0))</f>
        <v>17.101469003847797</v>
      </c>
      <c r="K80" s="10">
        <f>(Table2[[#This Row],[op-duration-observed]]-Table2[[#This Row],[op-duration-baseline]])/Table2[[#This Row],[op-duration-baseline]]</f>
        <v>4.2439414659128899E-2</v>
      </c>
    </row>
    <row r="81" spans="1:11" x14ac:dyDescent="0.25">
      <c r="A81" s="1" t="str">
        <f>Table2[[#This Row],[test]]</f>
        <v>perfexp-cfa-pbv-ll-share-na</v>
      </c>
      <c r="B81" s="5" t="s">
        <v>50</v>
      </c>
      <c r="C81" s="5" t="s">
        <v>44</v>
      </c>
      <c r="D81" s="5" t="s">
        <v>51</v>
      </c>
      <c r="E81" s="5">
        <v>100</v>
      </c>
      <c r="F81" s="5">
        <v>43.32</v>
      </c>
      <c r="G81" s="5">
        <v>563050000</v>
      </c>
      <c r="H81" s="5">
        <v>10.000116999999999</v>
      </c>
      <c r="I81" s="14">
        <f t="shared" si="2"/>
        <v>17.760619838380247</v>
      </c>
      <c r="J81" s="12">
        <f>INDEX(Table1[op-duration], MATCH(Table2[[#This Row],[test-conformed]]&amp;"@"&amp;Table2[[#This Row],[corpus]], Table1[test@corpus], 0))</f>
        <v>17.625281562296209</v>
      </c>
      <c r="K81" s="10">
        <f>(Table2[[#This Row],[op-duration-observed]]-Table2[[#This Row],[op-duration-baseline]])/Table2[[#This Row],[op-duration-baseline]]</f>
        <v>7.6786447697693681E-3</v>
      </c>
    </row>
    <row r="82" spans="1:11" x14ac:dyDescent="0.25">
      <c r="A82" s="1" t="str">
        <f>Table2[[#This Row],[test]]</f>
        <v>perfexp-cfa-pbv-ll-share-na</v>
      </c>
      <c r="B82" s="5" t="s">
        <v>50</v>
      </c>
      <c r="C82" s="5" t="s">
        <v>46</v>
      </c>
      <c r="D82" s="5" t="s">
        <v>51</v>
      </c>
      <c r="E82" s="5">
        <v>100</v>
      </c>
      <c r="F82" s="5">
        <v>557.26</v>
      </c>
      <c r="G82" s="5">
        <v>568040000</v>
      </c>
      <c r="H82" s="5">
        <v>10.000109</v>
      </c>
      <c r="I82" s="14">
        <f t="shared" si="2"/>
        <v>17.604585944651785</v>
      </c>
      <c r="J82" s="12">
        <f>INDEX(Table1[op-duration], MATCH(Table2[[#This Row],[test-conformed]]&amp;"@"&amp;Table2[[#This Row],[corpus]], Table1[test@corpus], 0))</f>
        <v>17.383199193422218</v>
      </c>
      <c r="K82" s="10">
        <f>(Table2[[#This Row],[op-duration-observed]]-Table2[[#This Row],[op-duration-baseline]])/Table2[[#This Row],[op-duration-baseline]]</f>
        <v>1.2735673610260354E-2</v>
      </c>
    </row>
    <row r="83" spans="1:11" x14ac:dyDescent="0.25">
      <c r="A83" s="1" t="str">
        <f>Table2[[#This Row],[test]]</f>
        <v>perfexp-cfa-pbv-ll-noshare-na</v>
      </c>
      <c r="B83" s="5" t="s">
        <v>52</v>
      </c>
      <c r="C83" s="5" t="s">
        <v>25</v>
      </c>
      <c r="D83" s="5" t="s">
        <v>51</v>
      </c>
      <c r="E83" s="5">
        <v>100</v>
      </c>
      <c r="F83" s="5">
        <v>1</v>
      </c>
      <c r="G83" s="5">
        <v>54720000</v>
      </c>
      <c r="H83" s="5">
        <v>10.001336999999999</v>
      </c>
      <c r="I83" s="14">
        <f t="shared" si="2"/>
        <v>182.77297149122808</v>
      </c>
      <c r="J83" s="12">
        <f>INDEX(Table1[op-duration], MATCH(Table2[[#This Row],[test-conformed]]&amp;"@"&amp;Table2[[#This Row],[corpus]], Table1[test@corpus], 0))</f>
        <v>181.8577014002546</v>
      </c>
      <c r="K83" s="10">
        <f>(Table2[[#This Row],[op-duration-observed]]-Table2[[#This Row],[op-duration-baseline]])/Table2[[#This Row],[op-duration-baseline]]</f>
        <v>5.0328915626126885E-3</v>
      </c>
    </row>
    <row r="84" spans="1:11" x14ac:dyDescent="0.25">
      <c r="A84" s="1" t="str">
        <f>Table2[[#This Row],[test]]</f>
        <v>perfexp-cfa-pbv-ll-noshare-na</v>
      </c>
      <c r="B84" s="5" t="s">
        <v>52</v>
      </c>
      <c r="C84" s="5" t="s">
        <v>26</v>
      </c>
      <c r="D84" s="5" t="s">
        <v>51</v>
      </c>
      <c r="E84" s="5">
        <v>100</v>
      </c>
      <c r="F84" s="5">
        <v>9.5</v>
      </c>
      <c r="G84" s="5">
        <v>52940000</v>
      </c>
      <c r="H84" s="5">
        <v>10.001694000000001</v>
      </c>
      <c r="I84" s="14">
        <f t="shared" si="2"/>
        <v>188.92508500188893</v>
      </c>
      <c r="J84" s="12">
        <f>INDEX(Table1[op-duration], MATCH(Table2[[#This Row],[test-conformed]]&amp;"@"&amp;Table2[[#This Row],[corpus]], Table1[test@corpus], 0))</f>
        <v>180.3473399458972</v>
      </c>
      <c r="K84" s="10">
        <f>(Table2[[#This Row],[op-duration-observed]]-Table2[[#This Row],[op-duration-baseline]])/Table2[[#This Row],[op-duration-baseline]]</f>
        <v>4.7562359714121559E-2</v>
      </c>
    </row>
    <row r="85" spans="1:11" x14ac:dyDescent="0.25">
      <c r="A85" s="1" t="str">
        <f>Table2[[#This Row],[test]]</f>
        <v>perfexp-cfa-pbv-ll-noshare-na</v>
      </c>
      <c r="B85" s="5" t="s">
        <v>52</v>
      </c>
      <c r="C85" s="5" t="s">
        <v>43</v>
      </c>
      <c r="D85" s="5" t="s">
        <v>51</v>
      </c>
      <c r="E85" s="5">
        <v>100</v>
      </c>
      <c r="F85" s="5">
        <v>106.37</v>
      </c>
      <c r="G85" s="5">
        <v>53420000</v>
      </c>
      <c r="H85" s="5">
        <v>10.000056000000001</v>
      </c>
      <c r="I85" s="14">
        <f t="shared" si="2"/>
        <v>187.19685511044554</v>
      </c>
      <c r="J85" s="12">
        <f>INDEX(Table1[op-duration], MATCH(Table2[[#This Row],[test-conformed]]&amp;"@"&amp;Table2[[#This Row],[corpus]], Table1[test@corpus], 0))</f>
        <v>193.19043847788294</v>
      </c>
      <c r="K85" s="10">
        <f>(Table2[[#This Row],[op-duration-observed]]-Table2[[#This Row],[op-duration-baseline]])/Table2[[#This Row],[op-duration-baseline]]</f>
        <v>-3.1024223634771447E-2</v>
      </c>
    </row>
    <row r="86" spans="1:11" x14ac:dyDescent="0.25">
      <c r="A86" s="1" t="str">
        <f>Table2[[#This Row],[test]]</f>
        <v>perfexp-cfa-pbv-ll-noshare-na</v>
      </c>
      <c r="B86" s="5" t="s">
        <v>52</v>
      </c>
      <c r="C86" s="5" t="s">
        <v>27</v>
      </c>
      <c r="D86" s="5" t="s">
        <v>51</v>
      </c>
      <c r="E86" s="5">
        <v>100</v>
      </c>
      <c r="F86" s="5">
        <v>2.0299999999999998</v>
      </c>
      <c r="G86" s="5">
        <v>56500000</v>
      </c>
      <c r="H86" s="5">
        <v>10.001367</v>
      </c>
      <c r="I86" s="14">
        <f t="shared" si="2"/>
        <v>177.01534513274336</v>
      </c>
      <c r="J86" s="12">
        <f>INDEX(Table1[op-duration], MATCH(Table2[[#This Row],[test-conformed]]&amp;"@"&amp;Table2[[#This Row],[corpus]], Table1[test@corpus], 0))</f>
        <v>181.7696655761541</v>
      </c>
      <c r="K86" s="10">
        <f>(Table2[[#This Row],[op-duration-observed]]-Table2[[#This Row],[op-duration-baseline]])/Table2[[#This Row],[op-duration-baseline]]</f>
        <v>-2.6155741819411923E-2</v>
      </c>
    </row>
    <row r="87" spans="1:11" x14ac:dyDescent="0.25">
      <c r="A87" s="1" t="str">
        <f>Table2[[#This Row],[test]]</f>
        <v>perfexp-cfa-pbv-ll-noshare-na</v>
      </c>
      <c r="B87" s="5" t="s">
        <v>52</v>
      </c>
      <c r="C87" s="5" t="s">
        <v>28</v>
      </c>
      <c r="D87" s="5" t="s">
        <v>51</v>
      </c>
      <c r="E87" s="5">
        <v>100</v>
      </c>
      <c r="F87" s="5">
        <v>22.96</v>
      </c>
      <c r="G87" s="5">
        <v>53590000</v>
      </c>
      <c r="H87" s="5">
        <v>10.000895</v>
      </c>
      <c r="I87" s="14">
        <f t="shared" si="2"/>
        <v>186.61867885799589</v>
      </c>
      <c r="J87" s="12">
        <f>INDEX(Table1[op-duration], MATCH(Table2[[#This Row],[test-conformed]]&amp;"@"&amp;Table2[[#This Row],[corpus]], Table1[test@corpus], 0))</f>
        <v>185.40880608083054</v>
      </c>
      <c r="K87" s="10">
        <f>(Table2[[#This Row],[op-duration-observed]]-Table2[[#This Row],[op-duration-baseline]])/Table2[[#This Row],[op-duration-baseline]]</f>
        <v>6.5254331913333716E-3</v>
      </c>
    </row>
    <row r="88" spans="1:11" x14ac:dyDescent="0.25">
      <c r="A88" s="1" t="str">
        <f>Table2[[#This Row],[test]]</f>
        <v>perfexp-cfa-pbv-ll-noshare-na</v>
      </c>
      <c r="B88" s="5" t="s">
        <v>52</v>
      </c>
      <c r="C88" s="5" t="s">
        <v>45</v>
      </c>
      <c r="D88" s="5" t="s">
        <v>51</v>
      </c>
      <c r="E88" s="5">
        <v>100</v>
      </c>
      <c r="F88" s="5">
        <v>177.28</v>
      </c>
      <c r="G88" s="5">
        <v>50360000</v>
      </c>
      <c r="H88" s="5">
        <v>10.000942</v>
      </c>
      <c r="I88" s="14">
        <f t="shared" si="2"/>
        <v>198.58899920571884</v>
      </c>
      <c r="J88" s="12">
        <f>INDEX(Table1[op-duration], MATCH(Table2[[#This Row],[test-conformed]]&amp;"@"&amp;Table2[[#This Row],[corpus]], Table1[test@corpus], 0))</f>
        <v>193.2662608695652</v>
      </c>
      <c r="K88" s="10">
        <f>(Table2[[#This Row],[op-duration-observed]]-Table2[[#This Row],[op-duration-baseline]])/Table2[[#This Row],[op-duration-baseline]]</f>
        <v>2.754095987682989E-2</v>
      </c>
    </row>
    <row r="89" spans="1:11" x14ac:dyDescent="0.25">
      <c r="A89" s="1" t="str">
        <f>Table2[[#This Row],[test]]</f>
        <v>perfexp-cfa-pbv-ll-noshare-na</v>
      </c>
      <c r="B89" s="5" t="s">
        <v>52</v>
      </c>
      <c r="C89" s="5" t="s">
        <v>29</v>
      </c>
      <c r="D89" s="5" t="s">
        <v>51</v>
      </c>
      <c r="E89" s="5">
        <v>100</v>
      </c>
      <c r="F89" s="5">
        <v>5.27</v>
      </c>
      <c r="G89" s="5">
        <v>52680000</v>
      </c>
      <c r="H89" s="5">
        <v>10.000596</v>
      </c>
      <c r="I89" s="14">
        <f t="shared" si="2"/>
        <v>189.8366742596811</v>
      </c>
      <c r="J89" s="12">
        <f>INDEX(Table1[op-duration], MATCH(Table2[[#This Row],[test-conformed]]&amp;"@"&amp;Table2[[#This Row],[corpus]], Table1[test@corpus], 0))</f>
        <v>183.89652445752114</v>
      </c>
      <c r="K89" s="10">
        <f>(Table2[[#This Row],[op-duration-observed]]-Table2[[#This Row],[op-duration-baseline]])/Table2[[#This Row],[op-duration-baseline]]</f>
        <v>3.2301588187611995E-2</v>
      </c>
    </row>
    <row r="90" spans="1:11" x14ac:dyDescent="0.25">
      <c r="A90" s="1" t="str">
        <f>Table2[[#This Row],[test]]</f>
        <v>perfexp-cfa-pbv-ll-noshare-na</v>
      </c>
      <c r="B90" s="5" t="s">
        <v>52</v>
      </c>
      <c r="C90" s="5" t="s">
        <v>44</v>
      </c>
      <c r="D90" s="5" t="s">
        <v>51</v>
      </c>
      <c r="E90" s="5">
        <v>100</v>
      </c>
      <c r="F90" s="5">
        <v>43.32</v>
      </c>
      <c r="G90" s="5">
        <v>54870000</v>
      </c>
      <c r="H90" s="5">
        <v>10.001016999999999</v>
      </c>
      <c r="I90" s="14">
        <f t="shared" si="2"/>
        <v>182.26748678695097</v>
      </c>
      <c r="J90" s="12">
        <f>INDEX(Table1[op-duration], MATCH(Table2[[#This Row],[test-conformed]]&amp;"@"&amp;Table2[[#This Row],[corpus]], Table1[test@corpus], 0))</f>
        <v>188.96859410430838</v>
      </c>
      <c r="K90" s="10">
        <f>(Table2[[#This Row],[op-duration-observed]]-Table2[[#This Row],[op-duration-baseline]])/Table2[[#This Row],[op-duration-baseline]]</f>
        <v>-3.5461486863041812E-2</v>
      </c>
    </row>
    <row r="91" spans="1:11" x14ac:dyDescent="0.25">
      <c r="A91" s="1" t="str">
        <f>Table2[[#This Row],[test]]</f>
        <v>perfexp-cfa-pbv-ll-noshare-na</v>
      </c>
      <c r="B91" s="5" t="s">
        <v>52</v>
      </c>
      <c r="C91" s="5" t="s">
        <v>46</v>
      </c>
      <c r="D91" s="5" t="s">
        <v>51</v>
      </c>
      <c r="E91" s="5">
        <v>100</v>
      </c>
      <c r="F91" s="5">
        <v>557.26</v>
      </c>
      <c r="G91" s="5">
        <v>45710000</v>
      </c>
      <c r="H91" s="5">
        <v>10.000303000000001</v>
      </c>
      <c r="I91" s="14">
        <f t="shared" si="2"/>
        <v>218.77713848173266</v>
      </c>
      <c r="J91" s="12">
        <f>INDEX(Table1[op-duration], MATCH(Table2[[#This Row],[test-conformed]]&amp;"@"&amp;Table2[[#This Row],[corpus]], Table1[test@corpus], 0))</f>
        <v>214.62002145922747</v>
      </c>
      <c r="K91" s="10">
        <f>(Table2[[#This Row],[op-duration-observed]]-Table2[[#This Row],[op-duration-baseline]])/Table2[[#This Row],[op-duration-baseline]]</f>
        <v>1.936966082772916E-2</v>
      </c>
    </row>
    <row r="92" spans="1:11" x14ac:dyDescent="0.25">
      <c r="A92" s="1" t="str">
        <f>Table2[[#This Row],[test]]</f>
        <v>perfexp-stl-pta-na-na-reuse</v>
      </c>
      <c r="B92" s="5" t="s">
        <v>60</v>
      </c>
      <c r="C92" s="5" t="s">
        <v>25</v>
      </c>
      <c r="D92" s="5">
        <v>100</v>
      </c>
      <c r="E92" s="5">
        <v>100</v>
      </c>
      <c r="F92" s="5">
        <v>1</v>
      </c>
      <c r="G92" s="5">
        <v>55790000</v>
      </c>
      <c r="H92" s="5">
        <v>10.00024</v>
      </c>
      <c r="I92" s="14">
        <f t="shared" si="2"/>
        <v>179.24789388779351</v>
      </c>
      <c r="J92" s="12">
        <f>INDEX(Table1[op-duration], MATCH(Table2[[#This Row],[test-conformed]]&amp;"@"&amp;Table2[[#This Row],[corpus]], Table1[test@corpus], 0))</f>
        <v>169.97377634262409</v>
      </c>
      <c r="K92" s="10">
        <f>(Table2[[#This Row],[op-duration-observed]]-Table2[[#This Row],[op-duration-baseline]])/Table2[[#This Row],[op-duration-baseline]]</f>
        <v>5.4562049186194138E-2</v>
      </c>
    </row>
    <row r="93" spans="1:11" x14ac:dyDescent="0.25">
      <c r="A93" s="1" t="str">
        <f>Table2[[#This Row],[test]]</f>
        <v>perfexp-stl-pta-na-na-reuse</v>
      </c>
      <c r="B93" s="5" t="s">
        <v>60</v>
      </c>
      <c r="C93" s="5" t="s">
        <v>26</v>
      </c>
      <c r="D93" s="5">
        <v>100</v>
      </c>
      <c r="E93" s="5">
        <v>100</v>
      </c>
      <c r="F93" s="5">
        <v>9.5</v>
      </c>
      <c r="G93" s="5">
        <v>45950000</v>
      </c>
      <c r="H93" s="5">
        <v>10.000676</v>
      </c>
      <c r="I93" s="14">
        <f t="shared" si="2"/>
        <v>217.64256800870513</v>
      </c>
      <c r="J93" s="12">
        <f>INDEX(Table1[op-duration], MATCH(Table2[[#This Row],[test-conformed]]&amp;"@"&amp;Table2[[#This Row],[corpus]], Table1[test@corpus], 0))</f>
        <v>216.85784908933218</v>
      </c>
      <c r="K93" s="10">
        <f>(Table2[[#This Row],[op-duration-observed]]-Table2[[#This Row],[op-duration-baseline]])/Table2[[#This Row],[op-duration-baseline]]</f>
        <v>3.618586657888011E-3</v>
      </c>
    </row>
    <row r="94" spans="1:11" x14ac:dyDescent="0.25">
      <c r="A94" s="1" t="str">
        <f>Table2[[#This Row],[test]]</f>
        <v>perfexp-stl-pta-na-na-reuse</v>
      </c>
      <c r="B94" s="5" t="s">
        <v>60</v>
      </c>
      <c r="C94" s="5" t="s">
        <v>43</v>
      </c>
      <c r="D94" s="5">
        <v>100</v>
      </c>
      <c r="E94" s="5">
        <v>100</v>
      </c>
      <c r="F94" s="5">
        <v>106.37</v>
      </c>
      <c r="G94" s="5">
        <v>12630000</v>
      </c>
      <c r="H94" s="5">
        <v>10.001139</v>
      </c>
      <c r="I94" s="14">
        <f t="shared" si="2"/>
        <v>791.85581947743469</v>
      </c>
      <c r="J94" s="12">
        <f>INDEX(Table1[op-duration], MATCH(Table2[[#This Row],[test-conformed]]&amp;"@"&amp;Table2[[#This Row],[corpus]], Table1[test@corpus], 0))</f>
        <v>786.78402832415418</v>
      </c>
      <c r="K94" s="10">
        <f>(Table2[[#This Row],[op-duration-observed]]-Table2[[#This Row],[op-duration-baseline]])/Table2[[#This Row],[op-duration-baseline]]</f>
        <v>6.4462304402434336E-3</v>
      </c>
    </row>
    <row r="95" spans="1:11" x14ac:dyDescent="0.25">
      <c r="A95" s="1" t="str">
        <f>Table2[[#This Row],[test]]</f>
        <v>perfexp-stl-pta-na-na-reuse</v>
      </c>
      <c r="B95" s="5" t="s">
        <v>60</v>
      </c>
      <c r="C95" s="5" t="s">
        <v>27</v>
      </c>
      <c r="D95" s="5">
        <v>100</v>
      </c>
      <c r="E95" s="5">
        <v>100</v>
      </c>
      <c r="F95" s="5">
        <v>2.0299999999999998</v>
      </c>
      <c r="G95" s="5">
        <v>55110000</v>
      </c>
      <c r="H95" s="5">
        <v>10.001189999999999</v>
      </c>
      <c r="I95" s="14">
        <f t="shared" si="2"/>
        <v>181.47686445291234</v>
      </c>
      <c r="J95" s="12">
        <f>INDEX(Table1[op-duration], MATCH(Table2[[#This Row],[test-conformed]]&amp;"@"&amp;Table2[[#This Row],[corpus]], Table1[test@corpus], 0))</f>
        <v>187.05624766180321</v>
      </c>
      <c r="K95" s="10">
        <f>(Table2[[#This Row],[op-duration-observed]]-Table2[[#This Row],[op-duration-baseline]])/Table2[[#This Row],[op-duration-baseline]]</f>
        <v>-2.9827302101014943E-2</v>
      </c>
    </row>
    <row r="96" spans="1:11" x14ac:dyDescent="0.25">
      <c r="A96" s="1" t="str">
        <f>Table2[[#This Row],[test]]</f>
        <v>perfexp-stl-pta-na-na-reuse</v>
      </c>
      <c r="B96" s="5" t="s">
        <v>60</v>
      </c>
      <c r="C96" s="5" t="s">
        <v>28</v>
      </c>
      <c r="D96" s="5">
        <v>100</v>
      </c>
      <c r="E96" s="5">
        <v>100</v>
      </c>
      <c r="F96" s="5">
        <v>22.96</v>
      </c>
      <c r="G96" s="5">
        <v>34630000</v>
      </c>
      <c r="H96" s="5">
        <v>10.002186999999999</v>
      </c>
      <c r="I96" s="14">
        <f t="shared" si="2"/>
        <v>288.83011839445567</v>
      </c>
      <c r="J96" s="12">
        <f>INDEX(Table1[op-duration], MATCH(Table2[[#This Row],[test-conformed]]&amp;"@"&amp;Table2[[#This Row],[corpus]], Table1[test@corpus], 0))</f>
        <v>288.70666859122406</v>
      </c>
      <c r="K96" s="10">
        <f>(Table2[[#This Row],[op-duration-observed]]-Table2[[#This Row],[op-duration-baseline]])/Table2[[#This Row],[op-duration-baseline]]</f>
        <v>4.2759595347760808E-4</v>
      </c>
    </row>
    <row r="97" spans="1:11" x14ac:dyDescent="0.25">
      <c r="A97" s="1" t="str">
        <f>Table2[[#This Row],[test]]</f>
        <v>perfexp-stl-pta-na-na-reuse</v>
      </c>
      <c r="B97" s="5" t="s">
        <v>60</v>
      </c>
      <c r="C97" s="5" t="s">
        <v>45</v>
      </c>
      <c r="D97" s="5">
        <v>100</v>
      </c>
      <c r="E97" s="5">
        <v>100</v>
      </c>
      <c r="F97" s="5">
        <v>177.28</v>
      </c>
      <c r="G97" s="5">
        <v>7930000</v>
      </c>
      <c r="H97" s="5">
        <v>10.004829000000001</v>
      </c>
      <c r="I97" s="14">
        <f t="shared" si="2"/>
        <v>1261.6430012610342</v>
      </c>
      <c r="J97" s="12">
        <f>INDEX(Table1[op-duration], MATCH(Table2[[#This Row],[test-conformed]]&amp;"@"&amp;Table2[[#This Row],[corpus]], Table1[test@corpus], 0))</f>
        <v>1263.2397727272728</v>
      </c>
      <c r="K97" s="10">
        <f>(Table2[[#This Row],[op-duration-observed]]-Table2[[#This Row],[op-duration-baseline]])/Table2[[#This Row],[op-duration-baseline]]</f>
        <v>-1.2640288096623395E-3</v>
      </c>
    </row>
    <row r="98" spans="1:11" x14ac:dyDescent="0.25">
      <c r="A98" s="1" t="str">
        <f>Table2[[#This Row],[test]]</f>
        <v>perfexp-stl-pta-na-na-reuse</v>
      </c>
      <c r="B98" s="5" t="s">
        <v>60</v>
      </c>
      <c r="C98" s="5" t="s">
        <v>29</v>
      </c>
      <c r="D98" s="5">
        <v>100</v>
      </c>
      <c r="E98" s="5">
        <v>100</v>
      </c>
      <c r="F98" s="5">
        <v>5.27</v>
      </c>
      <c r="G98" s="5">
        <v>47260000</v>
      </c>
      <c r="H98" s="5">
        <v>10.001170999999999</v>
      </c>
      <c r="I98" s="14">
        <f t="shared" ref="I98:I129" si="3">CONVERT(H98/G98, "s", "ns")</f>
        <v>211.62020736352093</v>
      </c>
      <c r="J98" s="12">
        <f>INDEX(Table1[op-duration], MATCH(Table2[[#This Row],[test-conformed]]&amp;"@"&amp;Table2[[#This Row],[corpus]], Table1[test@corpus], 0))</f>
        <v>212.99001277683132</v>
      </c>
      <c r="K98" s="10">
        <f>(Table2[[#This Row],[op-duration-observed]]-Table2[[#This Row],[op-duration-baseline]])/Table2[[#This Row],[op-duration-baseline]]</f>
        <v>-6.4313128838846337E-3</v>
      </c>
    </row>
    <row r="99" spans="1:11" x14ac:dyDescent="0.25">
      <c r="A99" s="1" t="str">
        <f>Table2[[#This Row],[test]]</f>
        <v>perfexp-stl-pta-na-na-reuse</v>
      </c>
      <c r="B99" s="5" t="s">
        <v>60</v>
      </c>
      <c r="C99" s="5" t="s">
        <v>44</v>
      </c>
      <c r="D99" s="5">
        <v>100</v>
      </c>
      <c r="E99" s="5">
        <v>100</v>
      </c>
      <c r="F99" s="5">
        <v>43.32</v>
      </c>
      <c r="G99" s="5">
        <v>24970000</v>
      </c>
      <c r="H99" s="5">
        <v>10.00055</v>
      </c>
      <c r="I99" s="14">
        <f t="shared" si="3"/>
        <v>400.50260312374854</v>
      </c>
      <c r="J99" s="12">
        <f>INDEX(Table1[op-duration], MATCH(Table2[[#This Row],[test-conformed]]&amp;"@"&amp;Table2[[#This Row],[corpus]], Table1[test@corpus], 0))</f>
        <v>397.27676727561555</v>
      </c>
      <c r="K99" s="10">
        <f>(Table2[[#This Row],[op-duration-observed]]-Table2[[#This Row],[op-duration-baseline]])/Table2[[#This Row],[op-duration-baseline]]</f>
        <v>8.1198703620517163E-3</v>
      </c>
    </row>
    <row r="100" spans="1:11" x14ac:dyDescent="0.25">
      <c r="A100" s="1" t="str">
        <f>Table2[[#This Row],[test]]</f>
        <v>perfexp-stl-pta-na-na-reuse</v>
      </c>
      <c r="B100" s="5" t="s">
        <v>60</v>
      </c>
      <c r="C100" s="5" t="s">
        <v>46</v>
      </c>
      <c r="D100" s="5">
        <v>100</v>
      </c>
      <c r="E100" s="5">
        <v>100</v>
      </c>
      <c r="F100" s="5">
        <v>557.26</v>
      </c>
      <c r="G100" s="5">
        <v>2770000</v>
      </c>
      <c r="H100" s="5">
        <v>10.027914000000001</v>
      </c>
      <c r="I100" s="14">
        <f t="shared" si="3"/>
        <v>3620.1855595667876</v>
      </c>
      <c r="J100" s="12">
        <f>INDEX(Table1[op-duration], MATCH(Table2[[#This Row],[test-conformed]]&amp;"@"&amp;Table2[[#This Row],[corpus]], Table1[test@corpus], 0))</f>
        <v>3624.0913043478258</v>
      </c>
      <c r="K100" s="10">
        <f>(Table2[[#This Row],[op-duration-observed]]-Table2[[#This Row],[op-duration-baseline]])/Table2[[#This Row],[op-duration-baseline]]</f>
        <v>-1.0777169924920324E-3</v>
      </c>
    </row>
    <row r="101" spans="1:11" x14ac:dyDescent="0.25">
      <c r="A101" s="1" t="str">
        <f>Table2[[#This Row],[test]]</f>
        <v>perfexp-stl-pta-na-na-fresh</v>
      </c>
      <c r="B101" s="5" t="s">
        <v>61</v>
      </c>
      <c r="C101" s="5" t="s">
        <v>25</v>
      </c>
      <c r="D101" s="5">
        <v>100</v>
      </c>
      <c r="E101" s="5">
        <v>100</v>
      </c>
      <c r="F101" s="5">
        <v>1</v>
      </c>
      <c r="G101" s="5">
        <v>57550000</v>
      </c>
      <c r="H101" s="5">
        <v>10.000882000000001</v>
      </c>
      <c r="I101" s="14">
        <f t="shared" si="3"/>
        <v>173.7772719374457</v>
      </c>
      <c r="J101" s="12">
        <f>INDEX(Table1[op-duration], MATCH(Table2[[#This Row],[test-conformed]]&amp;"@"&amp;Table2[[#This Row],[corpus]], Table1[test@corpus], 0))</f>
        <v>174.54225130890052</v>
      </c>
      <c r="K101" s="10">
        <f>(Table2[[#This Row],[op-duration-observed]]-Table2[[#This Row],[op-duration-baseline]])/Table2[[#This Row],[op-duration-baseline]]</f>
        <v>-4.3827747477656427E-3</v>
      </c>
    </row>
    <row r="102" spans="1:11" x14ac:dyDescent="0.25">
      <c r="A102" s="1" t="str">
        <f>Table2[[#This Row],[test]]</f>
        <v>perfexp-stl-pta-na-na-fresh</v>
      </c>
      <c r="B102" s="5" t="s">
        <v>61</v>
      </c>
      <c r="C102" s="5" t="s">
        <v>26</v>
      </c>
      <c r="D102" s="5">
        <v>100</v>
      </c>
      <c r="E102" s="5">
        <v>100</v>
      </c>
      <c r="F102" s="5">
        <v>9.5</v>
      </c>
      <c r="G102" s="5">
        <v>44660000</v>
      </c>
      <c r="H102" s="5">
        <v>10.001621</v>
      </c>
      <c r="I102" s="14">
        <f t="shared" si="3"/>
        <v>223.95031347962382</v>
      </c>
      <c r="J102" s="12">
        <f>INDEX(Table1[op-duration], MATCH(Table2[[#This Row],[test-conformed]]&amp;"@"&amp;Table2[[#This Row],[corpus]], Table1[test@corpus], 0))</f>
        <v>223.66971594721539</v>
      </c>
      <c r="K102" s="10">
        <f>(Table2[[#This Row],[op-duration-observed]]-Table2[[#This Row],[op-duration-baseline]])/Table2[[#This Row],[op-duration-baseline]]</f>
        <v>1.2545173190752421E-3</v>
      </c>
    </row>
    <row r="103" spans="1:11" x14ac:dyDescent="0.25">
      <c r="A103" s="1" t="str">
        <f>Table2[[#This Row],[test]]</f>
        <v>perfexp-stl-pta-na-na-fresh</v>
      </c>
      <c r="B103" s="5" t="s">
        <v>61</v>
      </c>
      <c r="C103" s="5" t="s">
        <v>43</v>
      </c>
      <c r="D103" s="5">
        <v>100</v>
      </c>
      <c r="E103" s="5">
        <v>100</v>
      </c>
      <c r="F103" s="5">
        <v>106.37</v>
      </c>
      <c r="G103" s="5">
        <v>12510000</v>
      </c>
      <c r="H103" s="5">
        <v>10.005545</v>
      </c>
      <c r="I103" s="14">
        <f t="shared" si="3"/>
        <v>799.80375699440447</v>
      </c>
      <c r="J103" s="12">
        <f>INDEX(Table1[op-duration], MATCH(Table2[[#This Row],[test-conformed]]&amp;"@"&amp;Table2[[#This Row],[corpus]], Table1[test@corpus], 0))</f>
        <v>789.06474763406936</v>
      </c>
      <c r="K103" s="10">
        <f>(Table2[[#This Row],[op-duration-observed]]-Table2[[#This Row],[op-duration-baseline]])/Table2[[#This Row],[op-duration-baseline]]</f>
        <v>1.3609794877460861E-2</v>
      </c>
    </row>
    <row r="104" spans="1:11" x14ac:dyDescent="0.25">
      <c r="A104" s="1" t="str">
        <f>Table2[[#This Row],[test]]</f>
        <v>perfexp-stl-pta-na-na-fresh</v>
      </c>
      <c r="B104" s="5" t="s">
        <v>61</v>
      </c>
      <c r="C104" s="5" t="s">
        <v>27</v>
      </c>
      <c r="D104" s="5">
        <v>100</v>
      </c>
      <c r="E104" s="5">
        <v>100</v>
      </c>
      <c r="F104" s="5">
        <v>2.0299999999999998</v>
      </c>
      <c r="G104" s="5">
        <v>53430000</v>
      </c>
      <c r="H104" s="5">
        <v>10.000328</v>
      </c>
      <c r="I104" s="14">
        <f t="shared" si="3"/>
        <v>187.16690997566911</v>
      </c>
      <c r="J104" s="12">
        <f>INDEX(Table1[op-duration], MATCH(Table2[[#This Row],[test-conformed]]&amp;"@"&amp;Table2[[#This Row],[corpus]], Table1[test@corpus], 0))</f>
        <v>189.31572969903465</v>
      </c>
      <c r="K104" s="10">
        <f>(Table2[[#This Row],[op-duration-observed]]-Table2[[#This Row],[op-duration-baseline]])/Table2[[#This Row],[op-duration-baseline]]</f>
        <v>-1.1350455277972031E-2</v>
      </c>
    </row>
    <row r="105" spans="1:11" x14ac:dyDescent="0.25">
      <c r="A105" s="1" t="str">
        <f>Table2[[#This Row],[test]]</f>
        <v>perfexp-stl-pta-na-na-fresh</v>
      </c>
      <c r="B105" s="5" t="s">
        <v>61</v>
      </c>
      <c r="C105" s="5" t="s">
        <v>28</v>
      </c>
      <c r="D105" s="5">
        <v>100</v>
      </c>
      <c r="E105" s="5">
        <v>100</v>
      </c>
      <c r="F105" s="5">
        <v>22.96</v>
      </c>
      <c r="G105" s="5">
        <v>35060000</v>
      </c>
      <c r="H105" s="5">
        <v>10.002546000000001</v>
      </c>
      <c r="I105" s="14">
        <f t="shared" si="3"/>
        <v>285.29794637763837</v>
      </c>
      <c r="J105" s="12">
        <f>INDEX(Table1[op-duration], MATCH(Table2[[#This Row],[test-conformed]]&amp;"@"&amp;Table2[[#This Row],[corpus]], Table1[test@corpus], 0))</f>
        <v>292.11746495327105</v>
      </c>
      <c r="K105" s="10">
        <f>(Table2[[#This Row],[op-duration-observed]]-Table2[[#This Row],[op-duration-baseline]])/Table2[[#This Row],[op-duration-baseline]]</f>
        <v>-2.3345124457805282E-2</v>
      </c>
    </row>
    <row r="106" spans="1:11" x14ac:dyDescent="0.25">
      <c r="A106" s="1" t="str">
        <f>Table2[[#This Row],[test]]</f>
        <v>perfexp-stl-pta-na-na-fresh</v>
      </c>
      <c r="B106" s="5" t="s">
        <v>61</v>
      </c>
      <c r="C106" s="5" t="s">
        <v>45</v>
      </c>
      <c r="D106" s="5">
        <v>100</v>
      </c>
      <c r="E106" s="5">
        <v>100</v>
      </c>
      <c r="F106" s="5">
        <v>177.28</v>
      </c>
      <c r="G106" s="5">
        <v>7900000</v>
      </c>
      <c r="H106" s="5">
        <v>10.001514999999999</v>
      </c>
      <c r="I106" s="14">
        <f t="shared" si="3"/>
        <v>1266.0145569620252</v>
      </c>
      <c r="J106" s="12">
        <f>INDEX(Table1[op-duration], MATCH(Table2[[#This Row],[test-conformed]]&amp;"@"&amp;Table2[[#This Row],[corpus]], Table1[test@corpus], 0))</f>
        <v>1267.1472151898734</v>
      </c>
      <c r="K106" s="10">
        <f>(Table2[[#This Row],[op-duration-observed]]-Table2[[#This Row],[op-duration-baseline]])/Table2[[#This Row],[op-duration-baseline]]</f>
        <v>-8.938647493128692E-4</v>
      </c>
    </row>
    <row r="107" spans="1:11" x14ac:dyDescent="0.25">
      <c r="A107" s="1" t="str">
        <f>Table2[[#This Row],[test]]</f>
        <v>perfexp-stl-pta-na-na-fresh</v>
      </c>
      <c r="B107" s="5" t="s">
        <v>61</v>
      </c>
      <c r="C107" s="5" t="s">
        <v>29</v>
      </c>
      <c r="D107" s="5">
        <v>100</v>
      </c>
      <c r="E107" s="5">
        <v>100</v>
      </c>
      <c r="F107" s="5">
        <v>5.27</v>
      </c>
      <c r="G107" s="5">
        <v>47870000</v>
      </c>
      <c r="H107" s="5">
        <v>10.001564</v>
      </c>
      <c r="I107" s="14">
        <f t="shared" si="3"/>
        <v>208.93177355337372</v>
      </c>
      <c r="J107" s="12">
        <f>INDEX(Table1[op-duration], MATCH(Table2[[#This Row],[test-conformed]]&amp;"@"&amp;Table2[[#This Row],[corpus]], Table1[test@corpus], 0))</f>
        <v>214.87292651482596</v>
      </c>
      <c r="K107" s="10">
        <f>(Table2[[#This Row],[op-duration-observed]]-Table2[[#This Row],[op-duration-baseline]])/Table2[[#This Row],[op-duration-baseline]]</f>
        <v>-2.7649611599822998E-2</v>
      </c>
    </row>
    <row r="108" spans="1:11" x14ac:dyDescent="0.25">
      <c r="A108" s="1" t="str">
        <f>Table2[[#This Row],[test]]</f>
        <v>perfexp-stl-pta-na-na-fresh</v>
      </c>
      <c r="B108" s="5" t="s">
        <v>61</v>
      </c>
      <c r="C108" s="5" t="s">
        <v>44</v>
      </c>
      <c r="D108" s="5">
        <v>100</v>
      </c>
      <c r="E108" s="5">
        <v>100</v>
      </c>
      <c r="F108" s="5">
        <v>43.32</v>
      </c>
      <c r="G108" s="5">
        <v>24860000</v>
      </c>
      <c r="H108" s="5">
        <v>10.000277000000001</v>
      </c>
      <c r="I108" s="14">
        <f t="shared" si="3"/>
        <v>402.2637570394208</v>
      </c>
      <c r="J108" s="12">
        <f>INDEX(Table1[op-duration], MATCH(Table2[[#This Row],[test-conformed]]&amp;"@"&amp;Table2[[#This Row],[corpus]], Table1[test@corpus], 0))</f>
        <v>404.7290165924727</v>
      </c>
      <c r="K108" s="10">
        <f>(Table2[[#This Row],[op-duration-observed]]-Table2[[#This Row],[op-duration-baseline]])/Table2[[#This Row],[op-duration-baseline]]</f>
        <v>-6.0911361725621274E-3</v>
      </c>
    </row>
    <row r="109" spans="1:11" x14ac:dyDescent="0.25">
      <c r="A109" s="1" t="str">
        <f>Table2[[#This Row],[test]]</f>
        <v>perfexp-stl-pta-na-na-fresh</v>
      </c>
      <c r="B109" s="5" t="s">
        <v>61</v>
      </c>
      <c r="C109" s="5" t="s">
        <v>46</v>
      </c>
      <c r="D109" s="5">
        <v>100</v>
      </c>
      <c r="E109" s="5">
        <v>100</v>
      </c>
      <c r="F109" s="5">
        <v>557.26</v>
      </c>
      <c r="G109" s="5">
        <v>2900000</v>
      </c>
      <c r="H109" s="5">
        <v>10.033296999999999</v>
      </c>
      <c r="I109" s="14">
        <f t="shared" si="3"/>
        <v>3459.7575862068961</v>
      </c>
      <c r="J109" s="12">
        <f>INDEX(Table1[op-duration], MATCH(Table2[[#This Row],[test-conformed]]&amp;"@"&amp;Table2[[#This Row],[corpus]], Table1[test@corpus], 0))</f>
        <v>3643.8465454545458</v>
      </c>
      <c r="K109" s="10">
        <f>(Table2[[#This Row],[op-duration-observed]]-Table2[[#This Row],[op-duration-baseline]])/Table2[[#This Row],[op-duration-baseline]]</f>
        <v>-5.0520502702642155E-2</v>
      </c>
    </row>
    <row r="110" spans="1:11" x14ac:dyDescent="0.25">
      <c r="A110" s="1" t="str">
        <f>Table2[[#This Row],[test]]</f>
        <v>perfexp-stl-peq-na-na-reuse</v>
      </c>
      <c r="B110" s="5" t="s">
        <v>62</v>
      </c>
      <c r="C110" s="5" t="s">
        <v>25</v>
      </c>
      <c r="D110" s="5">
        <v>100</v>
      </c>
      <c r="E110" s="5">
        <v>100</v>
      </c>
      <c r="F110" s="5">
        <v>1</v>
      </c>
      <c r="G110" s="5">
        <v>867640000</v>
      </c>
      <c r="H110" s="5">
        <v>10.000007</v>
      </c>
      <c r="I110" s="14">
        <f t="shared" si="3"/>
        <v>11.525525563597805</v>
      </c>
      <c r="J110" s="12">
        <f>INDEX(Table1[op-duration], MATCH(Table2[[#This Row],[test-conformed]]&amp;"@"&amp;Table2[[#This Row],[corpus]], Table1[test@corpus], 0))</f>
        <v>11.60875531099812</v>
      </c>
      <c r="K110" s="10">
        <f>(Table2[[#This Row],[op-duration-observed]]-Table2[[#This Row],[op-duration-baseline]])/Table2[[#This Row],[op-duration-baseline]]</f>
        <v>-7.1695668631643426E-3</v>
      </c>
    </row>
    <row r="111" spans="1:11" x14ac:dyDescent="0.25">
      <c r="A111" s="1" t="str">
        <f>Table2[[#This Row],[test]]</f>
        <v>perfexp-stl-peq-na-na-reuse</v>
      </c>
      <c r="B111" s="5" t="s">
        <v>62</v>
      </c>
      <c r="C111" s="5" t="s">
        <v>26</v>
      </c>
      <c r="D111" s="5">
        <v>100</v>
      </c>
      <c r="E111" s="5">
        <v>100</v>
      </c>
      <c r="F111" s="5">
        <v>9.5</v>
      </c>
      <c r="G111" s="5">
        <v>467780000</v>
      </c>
      <c r="H111" s="5">
        <v>10.000045</v>
      </c>
      <c r="I111" s="14">
        <f t="shared" si="3"/>
        <v>21.377666851938947</v>
      </c>
      <c r="J111" s="12">
        <f>INDEX(Table1[op-duration], MATCH(Table2[[#This Row],[test-conformed]]&amp;"@"&amp;Table2[[#This Row],[corpus]], Table1[test@corpus], 0))</f>
        <v>21.589032815198621</v>
      </c>
      <c r="K111" s="10">
        <f>(Table2[[#This Row],[op-duration-observed]]-Table2[[#This Row],[op-duration-baseline]])/Table2[[#This Row],[op-duration-baseline]]</f>
        <v>-9.7904322564590536E-3</v>
      </c>
    </row>
    <row r="112" spans="1:11" x14ac:dyDescent="0.25">
      <c r="A112" s="1" t="str">
        <f>Table2[[#This Row],[test]]</f>
        <v>perfexp-stl-peq-na-na-reuse</v>
      </c>
      <c r="B112" s="5" t="s">
        <v>62</v>
      </c>
      <c r="C112" s="5" t="s">
        <v>43</v>
      </c>
      <c r="D112" s="5">
        <v>100</v>
      </c>
      <c r="E112" s="5">
        <v>100</v>
      </c>
      <c r="F112" s="5">
        <v>106.37</v>
      </c>
      <c r="G112" s="5">
        <v>279700000</v>
      </c>
      <c r="H112" s="5">
        <v>10.000285</v>
      </c>
      <c r="I112" s="14">
        <f t="shared" si="3"/>
        <v>35.753611011798355</v>
      </c>
      <c r="J112" s="12">
        <f>INDEX(Table1[op-duration], MATCH(Table2[[#This Row],[test-conformed]]&amp;"@"&amp;Table2[[#This Row],[corpus]], Table1[test@corpus], 0))</f>
        <v>34.853488777359544</v>
      </c>
      <c r="K112" s="10">
        <f>(Table2[[#This Row],[op-duration-observed]]-Table2[[#This Row],[op-duration-baseline]])/Table2[[#This Row],[op-duration-baseline]]</f>
        <v>2.5825886188573493E-2</v>
      </c>
    </row>
    <row r="113" spans="1:11" x14ac:dyDescent="0.25">
      <c r="A113" s="1" t="str">
        <f>Table2[[#This Row],[test]]</f>
        <v>perfexp-stl-peq-na-na-reuse</v>
      </c>
      <c r="B113" s="5" t="s">
        <v>62</v>
      </c>
      <c r="C113" s="5" t="s">
        <v>27</v>
      </c>
      <c r="D113" s="5">
        <v>100</v>
      </c>
      <c r="E113" s="5">
        <v>100</v>
      </c>
      <c r="F113" s="5">
        <v>2.0299999999999998</v>
      </c>
      <c r="G113" s="5">
        <v>665540000</v>
      </c>
      <c r="H113" s="5">
        <v>10.000074</v>
      </c>
      <c r="I113" s="14">
        <f t="shared" si="3"/>
        <v>15.025504101932265</v>
      </c>
      <c r="J113" s="12">
        <f>INDEX(Table1[op-duration], MATCH(Table2[[#This Row],[test-conformed]]&amp;"@"&amp;Table2[[#This Row],[corpus]], Table1[test@corpus], 0))</f>
        <v>14.616352660888374</v>
      </c>
      <c r="K113" s="10">
        <f>(Table2[[#This Row],[op-duration-observed]]-Table2[[#This Row],[op-duration-baseline]])/Table2[[#This Row],[op-duration-baseline]]</f>
        <v>2.7992718192872527E-2</v>
      </c>
    </row>
    <row r="114" spans="1:11" x14ac:dyDescent="0.25">
      <c r="A114" s="1" t="str">
        <f>Table2[[#This Row],[test]]</f>
        <v>perfexp-stl-peq-na-na-reuse</v>
      </c>
      <c r="B114" s="5" t="s">
        <v>62</v>
      </c>
      <c r="C114" s="5" t="s">
        <v>28</v>
      </c>
      <c r="D114" s="5">
        <v>100</v>
      </c>
      <c r="E114" s="5">
        <v>100</v>
      </c>
      <c r="F114" s="5">
        <v>22.96</v>
      </c>
      <c r="G114" s="5">
        <v>444620000</v>
      </c>
      <c r="H114" s="5">
        <v>10.000216999999999</v>
      </c>
      <c r="I114" s="14">
        <f t="shared" si="3"/>
        <v>22.491604066393773</v>
      </c>
      <c r="J114" s="12">
        <f>INDEX(Table1[op-duration], MATCH(Table2[[#This Row],[test-conformed]]&amp;"@"&amp;Table2[[#This Row],[corpus]], Table1[test@corpus], 0))</f>
        <v>22.953322468841094</v>
      </c>
      <c r="K114" s="10">
        <f>(Table2[[#This Row],[op-duration-observed]]-Table2[[#This Row],[op-duration-baseline]])/Table2[[#This Row],[op-duration-baseline]]</f>
        <v>-2.0115536784450234E-2</v>
      </c>
    </row>
    <row r="115" spans="1:11" x14ac:dyDescent="0.25">
      <c r="A115" s="1" t="str">
        <f>Table2[[#This Row],[test]]</f>
        <v>perfexp-stl-peq-na-na-reuse</v>
      </c>
      <c r="B115" s="5" t="s">
        <v>62</v>
      </c>
      <c r="C115" s="5" t="s">
        <v>45</v>
      </c>
      <c r="D115" s="5">
        <v>100</v>
      </c>
      <c r="E115" s="5">
        <v>100</v>
      </c>
      <c r="F115" s="5">
        <v>177.28</v>
      </c>
      <c r="G115" s="5">
        <v>241720000</v>
      </c>
      <c r="H115" s="5">
        <v>10.000166999999999</v>
      </c>
      <c r="I115" s="14">
        <f t="shared" si="3"/>
        <v>41.370871255998672</v>
      </c>
      <c r="J115" s="12">
        <f>INDEX(Table1[op-duration], MATCH(Table2[[#This Row],[test-conformed]]&amp;"@"&amp;Table2[[#This Row],[corpus]], Table1[test@corpus], 0))</f>
        <v>39.428348381500605</v>
      </c>
      <c r="K115" s="10">
        <f>(Table2[[#This Row],[op-duration-observed]]-Table2[[#This Row],[op-duration-baseline]])/Table2[[#This Row],[op-duration-baseline]]</f>
        <v>4.92671632020346E-2</v>
      </c>
    </row>
    <row r="116" spans="1:11" x14ac:dyDescent="0.25">
      <c r="A116" s="1" t="str">
        <f>Table2[[#This Row],[test]]</f>
        <v>perfexp-stl-peq-na-na-reuse</v>
      </c>
      <c r="B116" s="5" t="s">
        <v>62</v>
      </c>
      <c r="C116" s="5" t="s">
        <v>29</v>
      </c>
      <c r="D116" s="5">
        <v>100</v>
      </c>
      <c r="E116" s="5">
        <v>100</v>
      </c>
      <c r="F116" s="5">
        <v>5.27</v>
      </c>
      <c r="G116" s="5">
        <v>489670000</v>
      </c>
      <c r="H116" s="5">
        <v>10.000047</v>
      </c>
      <c r="I116" s="14">
        <f t="shared" si="3"/>
        <v>20.422012784119918</v>
      </c>
      <c r="J116" s="12">
        <f>INDEX(Table1[op-duration], MATCH(Table2[[#This Row],[test-conformed]]&amp;"@"&amp;Table2[[#This Row],[corpus]], Table1[test@corpus], 0))</f>
        <v>20.247056084227577</v>
      </c>
      <c r="K116" s="10">
        <f>(Table2[[#This Row],[op-duration-observed]]-Table2[[#This Row],[op-duration-baseline]])/Table2[[#This Row],[op-duration-baseline]]</f>
        <v>8.6410932613868886E-3</v>
      </c>
    </row>
    <row r="117" spans="1:11" x14ac:dyDescent="0.25">
      <c r="A117" s="1" t="str">
        <f>Table2[[#This Row],[test]]</f>
        <v>perfexp-stl-peq-na-na-reuse</v>
      </c>
      <c r="B117" s="5" t="s">
        <v>62</v>
      </c>
      <c r="C117" s="5" t="s">
        <v>44</v>
      </c>
      <c r="D117" s="5">
        <v>100</v>
      </c>
      <c r="E117" s="5">
        <v>100</v>
      </c>
      <c r="F117" s="5">
        <v>43.32</v>
      </c>
      <c r="G117" s="5">
        <v>383300000</v>
      </c>
      <c r="H117" s="5">
        <v>10.000041</v>
      </c>
      <c r="I117" s="14">
        <f t="shared" si="3"/>
        <v>26.089332115836157</v>
      </c>
      <c r="J117" s="12">
        <f>INDEX(Table1[op-duration], MATCH(Table2[[#This Row],[test-conformed]]&amp;"@"&amp;Table2[[#This Row],[corpus]], Table1[test@corpus], 0))</f>
        <v>26.395557725809006</v>
      </c>
      <c r="K117" s="10">
        <f>(Table2[[#This Row],[op-duration-observed]]-Table2[[#This Row],[op-duration-baseline]])/Table2[[#This Row],[op-duration-baseline]]</f>
        <v>-1.1601407068335134E-2</v>
      </c>
    </row>
    <row r="118" spans="1:11" x14ac:dyDescent="0.25">
      <c r="A118" s="1" t="str">
        <f>Table2[[#This Row],[test]]</f>
        <v>perfexp-stl-peq-na-na-reuse</v>
      </c>
      <c r="B118" s="5" t="s">
        <v>62</v>
      </c>
      <c r="C118" s="5" t="s">
        <v>46</v>
      </c>
      <c r="D118" s="5">
        <v>100</v>
      </c>
      <c r="E118" s="5">
        <v>100</v>
      </c>
      <c r="F118" s="5">
        <v>557.26</v>
      </c>
      <c r="G118" s="5">
        <v>135800000</v>
      </c>
      <c r="H118" s="5">
        <v>10.00066</v>
      </c>
      <c r="I118" s="14">
        <f t="shared" si="3"/>
        <v>73.642562592047128</v>
      </c>
      <c r="J118" s="12">
        <f>INDEX(Table1[op-duration], MATCH(Table2[[#This Row],[test-conformed]]&amp;"@"&amp;Table2[[#This Row],[corpus]], Table1[test@corpus], 0))</f>
        <v>73.941530499075782</v>
      </c>
      <c r="K118" s="10">
        <f>(Table2[[#This Row],[op-duration-observed]]-Table2[[#This Row],[op-duration-baseline]])/Table2[[#This Row],[op-duration-baseline]]</f>
        <v>-4.0433015791090645E-3</v>
      </c>
    </row>
    <row r="119" spans="1:11" x14ac:dyDescent="0.25">
      <c r="A119" s="1" t="str">
        <f>Table2[[#This Row],[test]]</f>
        <v>perfexp-stl-peq-na-na-fresh</v>
      </c>
      <c r="B119" s="5" t="s">
        <v>63</v>
      </c>
      <c r="C119" s="5" t="s">
        <v>25</v>
      </c>
      <c r="D119" s="5">
        <v>100</v>
      </c>
      <c r="E119" s="5">
        <v>100</v>
      </c>
      <c r="F119" s="5">
        <v>1</v>
      </c>
      <c r="G119" s="5">
        <v>692430000</v>
      </c>
      <c r="H119" s="5">
        <v>10.000029</v>
      </c>
      <c r="I119" s="14">
        <f t="shared" si="3"/>
        <v>14.441934924829946</v>
      </c>
      <c r="J119" s="12">
        <f>INDEX(Table1[op-duration], MATCH(Table2[[#This Row],[test-conformed]]&amp;"@"&amp;Table2[[#This Row],[corpus]], Table1[test@corpus], 0))</f>
        <v>14.370808783375967</v>
      </c>
      <c r="K119" s="10">
        <f>(Table2[[#This Row],[op-duration-observed]]-Table2[[#This Row],[op-duration-baseline]])/Table2[[#This Row],[op-duration-baseline]]</f>
        <v>4.9493485388419408E-3</v>
      </c>
    </row>
    <row r="120" spans="1:11" x14ac:dyDescent="0.25">
      <c r="A120" s="1" t="str">
        <f>Table2[[#This Row],[test]]</f>
        <v>perfexp-stl-peq-na-na-fresh</v>
      </c>
      <c r="B120" s="5" t="s">
        <v>63</v>
      </c>
      <c r="C120" s="5" t="s">
        <v>26</v>
      </c>
      <c r="D120" s="5">
        <v>100</v>
      </c>
      <c r="E120" s="5">
        <v>100</v>
      </c>
      <c r="F120" s="5">
        <v>9.5</v>
      </c>
      <c r="G120" s="5">
        <v>368320000</v>
      </c>
      <c r="H120" s="5">
        <v>10.000266999999999</v>
      </c>
      <c r="I120" s="14">
        <f t="shared" si="3"/>
        <v>27.151028996524758</v>
      </c>
      <c r="J120" s="12">
        <f>INDEX(Table1[op-duration], MATCH(Table2[[#This Row],[test-conformed]]&amp;"@"&amp;Table2[[#This Row],[corpus]], Table1[test@corpus], 0))</f>
        <v>26.693086696562034</v>
      </c>
      <c r="K120" s="10">
        <f>(Table2[[#This Row],[op-duration-observed]]-Table2[[#This Row],[op-duration-baseline]])/Table2[[#This Row],[op-duration-baseline]]</f>
        <v>1.7155839081798855E-2</v>
      </c>
    </row>
    <row r="121" spans="1:11" x14ac:dyDescent="0.25">
      <c r="A121" s="1" t="str">
        <f>Table2[[#This Row],[test]]</f>
        <v>perfexp-stl-peq-na-na-fresh</v>
      </c>
      <c r="B121" s="5" t="s">
        <v>63</v>
      </c>
      <c r="C121" s="5" t="s">
        <v>43</v>
      </c>
      <c r="D121" s="5">
        <v>100</v>
      </c>
      <c r="E121" s="5">
        <v>100</v>
      </c>
      <c r="F121" s="5">
        <v>106.37</v>
      </c>
      <c r="G121" s="5">
        <v>198800000</v>
      </c>
      <c r="H121" s="5">
        <v>10.000151000000001</v>
      </c>
      <c r="I121" s="14">
        <f t="shared" si="3"/>
        <v>50.302570422535211</v>
      </c>
      <c r="J121" s="12">
        <f>INDEX(Table1[op-duration], MATCH(Table2[[#This Row],[test-conformed]]&amp;"@"&amp;Table2[[#This Row],[corpus]], Table1[test@corpus], 0))</f>
        <v>49.268556929595505</v>
      </c>
      <c r="K121" s="10">
        <f>(Table2[[#This Row],[op-duration-observed]]-Table2[[#This Row],[op-duration-baseline]])/Table2[[#This Row],[op-duration-baseline]]</f>
        <v>2.0987290015766165E-2</v>
      </c>
    </row>
    <row r="122" spans="1:11" x14ac:dyDescent="0.25">
      <c r="A122" s="1" t="str">
        <f>Table2[[#This Row],[test]]</f>
        <v>perfexp-stl-peq-na-na-fresh</v>
      </c>
      <c r="B122" s="5" t="s">
        <v>63</v>
      </c>
      <c r="C122" s="5" t="s">
        <v>27</v>
      </c>
      <c r="D122" s="5">
        <v>100</v>
      </c>
      <c r="E122" s="5">
        <v>100</v>
      </c>
      <c r="F122" s="5">
        <v>2.0299999999999998</v>
      </c>
      <c r="G122" s="5">
        <v>487550000</v>
      </c>
      <c r="H122" s="5">
        <v>10.000114999999999</v>
      </c>
      <c r="I122" s="14">
        <f t="shared" si="3"/>
        <v>20.510952722797661</v>
      </c>
      <c r="J122" s="12">
        <f>INDEX(Table1[op-duration], MATCH(Table2[[#This Row],[test-conformed]]&amp;"@"&amp;Table2[[#This Row],[corpus]], Table1[test@corpus], 0))</f>
        <v>20.236484134693221</v>
      </c>
      <c r="K122" s="10">
        <f>(Table2[[#This Row],[op-duration-observed]]-Table2[[#This Row],[op-duration-baseline]])/Table2[[#This Row],[op-duration-baseline]]</f>
        <v>1.3563057015121232E-2</v>
      </c>
    </row>
    <row r="123" spans="1:11" x14ac:dyDescent="0.25">
      <c r="A123" s="1" t="str">
        <f>Table2[[#This Row],[test]]</f>
        <v>perfexp-stl-peq-na-na-fresh</v>
      </c>
      <c r="B123" s="5" t="s">
        <v>63</v>
      </c>
      <c r="C123" s="5" t="s">
        <v>28</v>
      </c>
      <c r="D123" s="5">
        <v>100</v>
      </c>
      <c r="E123" s="5">
        <v>100</v>
      </c>
      <c r="F123" s="5">
        <v>22.96</v>
      </c>
      <c r="G123" s="5">
        <v>327540000</v>
      </c>
      <c r="H123" s="5">
        <v>10.000114</v>
      </c>
      <c r="I123" s="14">
        <f t="shared" si="3"/>
        <v>30.530970263173966</v>
      </c>
      <c r="J123" s="12">
        <f>INDEX(Table1[op-duration], MATCH(Table2[[#This Row],[test-conformed]]&amp;"@"&amp;Table2[[#This Row],[corpus]], Table1[test@corpus], 0))</f>
        <v>29.918354525056095</v>
      </c>
      <c r="K123" s="10">
        <f>(Table2[[#This Row],[op-duration-observed]]-Table2[[#This Row],[op-duration-baseline]])/Table2[[#This Row],[op-duration-baseline]]</f>
        <v>2.0476251045317879E-2</v>
      </c>
    </row>
    <row r="124" spans="1:11" x14ac:dyDescent="0.25">
      <c r="A124" s="1" t="str">
        <f>Table2[[#This Row],[test]]</f>
        <v>perfexp-stl-peq-na-na-fresh</v>
      </c>
      <c r="B124" s="5" t="s">
        <v>63</v>
      </c>
      <c r="C124" s="5" t="s">
        <v>45</v>
      </c>
      <c r="D124" s="5">
        <v>100</v>
      </c>
      <c r="E124" s="5">
        <v>100</v>
      </c>
      <c r="F124" s="5">
        <v>177.28</v>
      </c>
      <c r="G124" s="5">
        <v>165440000</v>
      </c>
      <c r="H124" s="5">
        <v>10.000126</v>
      </c>
      <c r="I124" s="14">
        <f t="shared" si="3"/>
        <v>60.445635880077369</v>
      </c>
      <c r="J124" s="12">
        <f>INDEX(Table1[op-duration], MATCH(Table2[[#This Row],[test-conformed]]&amp;"@"&amp;Table2[[#This Row],[corpus]], Table1[test@corpus], 0))</f>
        <v>59.559612864800478</v>
      </c>
      <c r="K124" s="10">
        <f>(Table2[[#This Row],[op-duration-observed]]-Table2[[#This Row],[op-duration-baseline]])/Table2[[#This Row],[op-duration-baseline]]</f>
        <v>1.4876238656690919E-2</v>
      </c>
    </row>
    <row r="125" spans="1:11" x14ac:dyDescent="0.25">
      <c r="A125" s="1" t="str">
        <f>Table2[[#This Row],[test]]</f>
        <v>perfexp-stl-peq-na-na-fresh</v>
      </c>
      <c r="B125" s="5" t="s">
        <v>63</v>
      </c>
      <c r="C125" s="5" t="s">
        <v>29</v>
      </c>
      <c r="D125" s="5">
        <v>100</v>
      </c>
      <c r="E125" s="5">
        <v>100</v>
      </c>
      <c r="F125" s="5">
        <v>5.27</v>
      </c>
      <c r="G125" s="5">
        <v>382730000</v>
      </c>
      <c r="H125" s="5">
        <v>10.000222000000001</v>
      </c>
      <c r="I125" s="14">
        <f t="shared" si="3"/>
        <v>26.128659890784629</v>
      </c>
      <c r="J125" s="12">
        <f>INDEX(Table1[op-duration], MATCH(Table2[[#This Row],[test-conformed]]&amp;"@"&amp;Table2[[#This Row],[corpus]], Table1[test@corpus], 0))</f>
        <v>25.777553229880912</v>
      </c>
      <c r="K125" s="10">
        <f>(Table2[[#This Row],[op-duration-observed]]-Table2[[#This Row],[op-duration-baseline]])/Table2[[#This Row],[op-duration-baseline]]</f>
        <v>1.3620635665945215E-2</v>
      </c>
    </row>
    <row r="126" spans="1:11" x14ac:dyDescent="0.25">
      <c r="A126" s="1" t="str">
        <f>Table2[[#This Row],[test]]</f>
        <v>perfexp-stl-peq-na-na-fresh</v>
      </c>
      <c r="B126" s="5" t="s">
        <v>63</v>
      </c>
      <c r="C126" s="5" t="s">
        <v>44</v>
      </c>
      <c r="D126" s="5">
        <v>100</v>
      </c>
      <c r="E126" s="5">
        <v>100</v>
      </c>
      <c r="F126" s="5">
        <v>43.32</v>
      </c>
      <c r="G126" s="5">
        <v>272470000</v>
      </c>
      <c r="H126" s="5">
        <v>10.000178999999999</v>
      </c>
      <c r="I126" s="14">
        <f t="shared" si="3"/>
        <v>36.701945168275401</v>
      </c>
      <c r="J126" s="12">
        <f>INDEX(Table1[op-duration], MATCH(Table2[[#This Row],[test-conformed]]&amp;"@"&amp;Table2[[#This Row],[corpus]], Table1[test@corpus], 0))</f>
        <v>37.404582008602951</v>
      </c>
      <c r="K126" s="10">
        <f>(Table2[[#This Row],[op-duration-observed]]-Table2[[#This Row],[op-duration-baseline]])/Table2[[#This Row],[op-duration-baseline]]</f>
        <v>-1.8784779901188181E-2</v>
      </c>
    </row>
    <row r="127" spans="1:11" x14ac:dyDescent="0.25">
      <c r="A127" s="1" t="str">
        <f>Table2[[#This Row],[test]]</f>
        <v>perfexp-stl-peq-na-na-fresh</v>
      </c>
      <c r="B127" s="5" t="s">
        <v>63</v>
      </c>
      <c r="C127" s="5" t="s">
        <v>46</v>
      </c>
      <c r="D127" s="5">
        <v>100</v>
      </c>
      <c r="E127" s="5">
        <v>100</v>
      </c>
      <c r="F127" s="5">
        <v>557.26</v>
      </c>
      <c r="G127" s="5">
        <v>88120000</v>
      </c>
      <c r="H127" s="5">
        <v>10.000211999999999</v>
      </c>
      <c r="I127" s="14">
        <f t="shared" si="3"/>
        <v>113.48402178847026</v>
      </c>
      <c r="J127" s="12">
        <f>INDEX(Table1[op-duration], MATCH(Table2[[#This Row],[test-conformed]]&amp;"@"&amp;Table2[[#This Row],[corpus]], Table1[test@corpus], 0))</f>
        <v>114.54548161722599</v>
      </c>
      <c r="K127" s="10">
        <f>(Table2[[#This Row],[op-duration-observed]]-Table2[[#This Row],[op-duration-baseline]])/Table2[[#This Row],[op-duration-baseline]]</f>
        <v>-9.2667106006222577E-3</v>
      </c>
    </row>
    <row r="128" spans="1:11" x14ac:dyDescent="0.25">
      <c r="A128" s="1" t="str">
        <f>Table2[[#This Row],[test]]</f>
        <v>perfexp-stl-pbv-na-na-na</v>
      </c>
      <c r="B128" s="5" t="s">
        <v>53</v>
      </c>
      <c r="C128" s="5" t="s">
        <v>25</v>
      </c>
      <c r="D128" s="5" t="s">
        <v>51</v>
      </c>
      <c r="E128" s="5">
        <v>100</v>
      </c>
      <c r="F128" s="5">
        <v>1</v>
      </c>
      <c r="G128" s="5">
        <v>1266000000</v>
      </c>
      <c r="H128" s="5">
        <v>10.000019</v>
      </c>
      <c r="I128" s="14">
        <f t="shared" si="3"/>
        <v>7.898909162717219</v>
      </c>
      <c r="J128" s="12">
        <f>INDEX(Table1[op-duration], MATCH(Table2[[#This Row],[test-conformed]]&amp;"@"&amp;Table2[[#This Row],[corpus]], Table1[test@corpus], 0))</f>
        <v>7.892923273637102</v>
      </c>
      <c r="K128" s="10">
        <f>(Table2[[#This Row],[op-duration-observed]]-Table2[[#This Row],[op-duration-baseline]])/Table2[[#This Row],[op-duration-baseline]]</f>
        <v>7.583868324313078E-4</v>
      </c>
    </row>
    <row r="129" spans="1:11" x14ac:dyDescent="0.25">
      <c r="A129" s="1" t="str">
        <f>Table2[[#This Row],[test]]</f>
        <v>perfexp-stl-pbv-na-na-na</v>
      </c>
      <c r="B129" s="5" t="s">
        <v>53</v>
      </c>
      <c r="C129" s="5" t="s">
        <v>26</v>
      </c>
      <c r="D129" s="5" t="s">
        <v>51</v>
      </c>
      <c r="E129" s="5">
        <v>100</v>
      </c>
      <c r="F129" s="5">
        <v>9.5</v>
      </c>
      <c r="G129" s="5">
        <v>345820000</v>
      </c>
      <c r="H129" s="5">
        <v>10.000157</v>
      </c>
      <c r="I129" s="14">
        <f t="shared" si="3"/>
        <v>28.917231507720778</v>
      </c>
      <c r="J129" s="12">
        <f>INDEX(Table1[op-duration], MATCH(Table2[[#This Row],[test-conformed]]&amp;"@"&amp;Table2[[#This Row],[corpus]], Table1[test@corpus], 0))</f>
        <v>30.136539794473073</v>
      </c>
      <c r="K129" s="10">
        <f>(Table2[[#This Row],[op-duration-observed]]-Table2[[#This Row],[op-duration-baseline]])/Table2[[#This Row],[op-duration-baseline]]</f>
        <v>-4.0459465322422686E-2</v>
      </c>
    </row>
    <row r="130" spans="1:11" x14ac:dyDescent="0.25">
      <c r="A130" s="1" t="str">
        <f>Table2[[#This Row],[test]]</f>
        <v>perfexp-stl-pbv-na-na-na</v>
      </c>
      <c r="B130" s="5" t="s">
        <v>53</v>
      </c>
      <c r="C130" s="5" t="s">
        <v>43</v>
      </c>
      <c r="D130" s="5" t="s">
        <v>51</v>
      </c>
      <c r="E130" s="5">
        <v>100</v>
      </c>
      <c r="F130" s="5">
        <v>106.37</v>
      </c>
      <c r="G130" s="5">
        <v>126690000</v>
      </c>
      <c r="H130" s="5">
        <v>10.000565</v>
      </c>
      <c r="I130" s="14">
        <f t="shared" ref="I130:I136" si="4">CONVERT(H130/G130, "s", "ns")</f>
        <v>78.937287868024313</v>
      </c>
      <c r="J130" s="12">
        <f>INDEX(Table1[op-duration], MATCH(Table2[[#This Row],[test-conformed]]&amp;"@"&amp;Table2[[#This Row],[corpus]], Table1[test@corpus], 0))</f>
        <v>78.580693069306932</v>
      </c>
      <c r="K130" s="10">
        <f>(Table2[[#This Row],[op-duration-observed]]-Table2[[#This Row],[op-duration-baseline]])/Table2[[#This Row],[op-duration-baseline]]</f>
        <v>4.537944179276587E-3</v>
      </c>
    </row>
    <row r="131" spans="1:11" x14ac:dyDescent="0.25">
      <c r="A131" s="1" t="str">
        <f>Table2[[#This Row],[test]]</f>
        <v>perfexp-stl-pbv-na-na-na</v>
      </c>
      <c r="B131" s="5" t="s">
        <v>53</v>
      </c>
      <c r="C131" s="5" t="s">
        <v>27</v>
      </c>
      <c r="D131" s="5" t="s">
        <v>51</v>
      </c>
      <c r="E131" s="5">
        <v>100</v>
      </c>
      <c r="F131" s="5">
        <v>2.0299999999999998</v>
      </c>
      <c r="G131" s="5">
        <v>815240000</v>
      </c>
      <c r="H131" s="5">
        <v>10.000035</v>
      </c>
      <c r="I131" s="14">
        <f t="shared" si="4"/>
        <v>12.266369412688288</v>
      </c>
      <c r="J131" s="12">
        <f>INDEX(Table1[op-duration], MATCH(Table2[[#This Row],[test-conformed]]&amp;"@"&amp;Table2[[#This Row],[corpus]], Table1[test@corpus], 0))</f>
        <v>12.362883245969734</v>
      </c>
      <c r="K131" s="10">
        <f>(Table2[[#This Row],[op-duration-observed]]-Table2[[#This Row],[op-duration-baseline]])/Table2[[#This Row],[op-duration-baseline]]</f>
        <v>-7.8067414664705114E-3</v>
      </c>
    </row>
    <row r="132" spans="1:11" x14ac:dyDescent="0.25">
      <c r="A132" s="1" t="str">
        <f>Table2[[#This Row],[test]]</f>
        <v>perfexp-stl-pbv-na-na-na</v>
      </c>
      <c r="B132" s="5" t="s">
        <v>53</v>
      </c>
      <c r="C132" s="5" t="s">
        <v>28</v>
      </c>
      <c r="D132" s="5" t="s">
        <v>51</v>
      </c>
      <c r="E132" s="5">
        <v>100</v>
      </c>
      <c r="F132" s="5">
        <v>22.96</v>
      </c>
      <c r="G132" s="5">
        <v>199720000</v>
      </c>
      <c r="H132" s="5">
        <v>10.000211</v>
      </c>
      <c r="I132" s="14">
        <f t="shared" si="4"/>
        <v>50.071154616463048</v>
      </c>
      <c r="J132" s="12">
        <f>INDEX(Table1[op-duration], MATCH(Table2[[#This Row],[test-conformed]]&amp;"@"&amp;Table2[[#This Row],[corpus]], Table1[test@corpus], 0))</f>
        <v>51.129367554578458</v>
      </c>
      <c r="K132" s="10">
        <f>(Table2[[#This Row],[op-duration-observed]]-Table2[[#This Row],[op-duration-baseline]])/Table2[[#This Row],[op-duration-baseline]]</f>
        <v>-2.0696773473401806E-2</v>
      </c>
    </row>
    <row r="133" spans="1:11" x14ac:dyDescent="0.25">
      <c r="A133" s="1" t="str">
        <f>Table2[[#This Row],[test]]</f>
        <v>perfexp-stl-pbv-na-na-na</v>
      </c>
      <c r="B133" s="5" t="s">
        <v>53</v>
      </c>
      <c r="C133" s="5" t="s">
        <v>45</v>
      </c>
      <c r="D133" s="5" t="s">
        <v>51</v>
      </c>
      <c r="E133" s="5">
        <v>100</v>
      </c>
      <c r="F133" s="5">
        <v>177.28</v>
      </c>
      <c r="G133" s="5">
        <v>109140000</v>
      </c>
      <c r="H133" s="5">
        <v>10.000035</v>
      </c>
      <c r="I133" s="14">
        <f t="shared" si="4"/>
        <v>91.625755909840578</v>
      </c>
      <c r="J133" s="12">
        <f>INDEX(Table1[op-duration], MATCH(Table2[[#This Row],[test-conformed]]&amp;"@"&amp;Table2[[#This Row],[corpus]], Table1[test@corpus], 0))</f>
        <v>91.282921040620721</v>
      </c>
      <c r="K133" s="10">
        <f>(Table2[[#This Row],[op-duration-observed]]-Table2[[#This Row],[op-duration-baseline]])/Table2[[#This Row],[op-duration-baseline]]</f>
        <v>3.7557394670498768E-3</v>
      </c>
    </row>
    <row r="134" spans="1:11" x14ac:dyDescent="0.25">
      <c r="A134" s="1" t="str">
        <f>Table2[[#This Row],[test]]</f>
        <v>perfexp-stl-pbv-na-na-na</v>
      </c>
      <c r="B134" s="5" t="s">
        <v>53</v>
      </c>
      <c r="C134" s="5" t="s">
        <v>29</v>
      </c>
      <c r="D134" s="5" t="s">
        <v>51</v>
      </c>
      <c r="E134" s="5">
        <v>100</v>
      </c>
      <c r="F134" s="5">
        <v>5.27</v>
      </c>
      <c r="G134" s="5">
        <v>497800000</v>
      </c>
      <c r="H134" s="5">
        <v>10.000201000000001</v>
      </c>
      <c r="I134" s="14">
        <f t="shared" si="4"/>
        <v>20.088792687826437</v>
      </c>
      <c r="J134" s="12">
        <f>INDEX(Table1[op-duration], MATCH(Table2[[#This Row],[test-conformed]]&amp;"@"&amp;Table2[[#This Row],[corpus]], Table1[test@corpus], 0))</f>
        <v>20.754365647635058</v>
      </c>
      <c r="K134" s="10">
        <f>(Table2[[#This Row],[op-duration-observed]]-Table2[[#This Row],[op-duration-baseline]])/Table2[[#This Row],[op-duration-baseline]]</f>
        <v>-3.206905819761649E-2</v>
      </c>
    </row>
    <row r="135" spans="1:11" x14ac:dyDescent="0.25">
      <c r="A135" s="1" t="str">
        <f>Table2[[#This Row],[test]]</f>
        <v>perfexp-stl-pbv-na-na-na</v>
      </c>
      <c r="B135" s="5" t="s">
        <v>53</v>
      </c>
      <c r="C135" s="5" t="s">
        <v>44</v>
      </c>
      <c r="D135" s="5" t="s">
        <v>51</v>
      </c>
      <c r="E135" s="5">
        <v>100</v>
      </c>
      <c r="F135" s="5">
        <v>43.32</v>
      </c>
      <c r="G135" s="5">
        <v>140140000</v>
      </c>
      <c r="H135" s="5">
        <v>10.000475</v>
      </c>
      <c r="I135" s="14">
        <f t="shared" si="4"/>
        <v>71.360603682032249</v>
      </c>
      <c r="J135" s="12">
        <f>INDEX(Table1[op-duration], MATCH(Table2[[#This Row],[test-conformed]]&amp;"@"&amp;Table2[[#This Row],[corpus]], Table1[test@corpus], 0))</f>
        <v>73.694745762711861</v>
      </c>
      <c r="K135" s="10">
        <f>(Table2[[#This Row],[op-duration-observed]]-Table2[[#This Row],[op-duration-baseline]])/Table2[[#This Row],[op-duration-baseline]]</f>
        <v>-3.1673113958426105E-2</v>
      </c>
    </row>
    <row r="136" spans="1:11" x14ac:dyDescent="0.25">
      <c r="A136" s="1" t="str">
        <f>Table2[[#This Row],[test]]</f>
        <v>perfexp-stl-pbv-na-na-na</v>
      </c>
      <c r="B136" s="5" t="s">
        <v>53</v>
      </c>
      <c r="C136" s="5" t="s">
        <v>46</v>
      </c>
      <c r="D136" s="5" t="s">
        <v>51</v>
      </c>
      <c r="E136" s="5">
        <v>100</v>
      </c>
      <c r="F136" s="5">
        <v>557.26</v>
      </c>
      <c r="G136" s="5">
        <v>85440000</v>
      </c>
      <c r="H136" s="5">
        <v>10.000166999999999</v>
      </c>
      <c r="I136" s="14">
        <f t="shared" si="4"/>
        <v>117.04315308988764</v>
      </c>
      <c r="J136" s="12">
        <f>INDEX(Table1[op-duration], MATCH(Table2[[#This Row],[test-conformed]]&amp;"@"&amp;Table2[[#This Row],[corpus]], Table1[test@corpus], 0))</f>
        <v>115.12532519857258</v>
      </c>
      <c r="K136" s="10">
        <f>(Table2[[#This Row],[op-duration-observed]]-Table2[[#This Row],[op-duration-baseline]])/Table2[[#This Row],[op-duration-baseline]]</f>
        <v>1.665860998009876E-2</v>
      </c>
    </row>
  </sheetData>
  <phoneticPr fontId="1" type="noConversion"/>
  <conditionalFormatting sqref="K2:K136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9F9EB-8515-45D0-B0B3-C5C38EB1F10E}">
  <dimension ref="A1:H20"/>
  <sheetViews>
    <sheetView topLeftCell="C4" zoomScale="85" zoomScaleNormal="85" workbookViewId="0">
      <selection activeCell="G19" sqref="G19"/>
    </sheetView>
  </sheetViews>
  <sheetFormatPr defaultRowHeight="15" x14ac:dyDescent="0.25"/>
  <cols>
    <col min="1" max="1" width="22" bestFit="1" customWidth="1"/>
    <col min="2" max="2" width="17.85546875" bestFit="1" customWidth="1"/>
    <col min="3" max="3" width="16.42578125" bestFit="1" customWidth="1"/>
    <col min="4" max="4" width="14.7109375" bestFit="1" customWidth="1"/>
    <col min="5" max="5" width="14.28515625" bestFit="1" customWidth="1"/>
    <col min="6" max="6" width="14.7109375" bestFit="1" customWidth="1"/>
    <col min="7" max="7" width="14.28515625" bestFit="1" customWidth="1"/>
    <col min="8" max="8" width="13.42578125" customWidth="1"/>
    <col min="9" max="9" width="22" bestFit="1" customWidth="1"/>
    <col min="10" max="10" width="12.42578125" bestFit="1" customWidth="1"/>
    <col min="11" max="11" width="22" bestFit="1" customWidth="1"/>
    <col min="12" max="12" width="12.42578125" bestFit="1" customWidth="1"/>
    <col min="13" max="13" width="22" bestFit="1" customWidth="1"/>
    <col min="14" max="14" width="12.42578125" bestFit="1" customWidth="1"/>
    <col min="15" max="15" width="22" bestFit="1" customWidth="1"/>
    <col min="16" max="16" width="12.42578125" bestFit="1" customWidth="1"/>
  </cols>
  <sheetData>
    <row r="1" spans="1:8" x14ac:dyDescent="0.25">
      <c r="A1" s="2" t="s">
        <v>4</v>
      </c>
      <c r="B1" t="s">
        <v>35</v>
      </c>
    </row>
    <row r="2" spans="1:8" x14ac:dyDescent="0.25">
      <c r="A2" s="2" t="s">
        <v>7</v>
      </c>
      <c r="B2" t="s">
        <v>48</v>
      </c>
    </row>
    <row r="3" spans="1:8" x14ac:dyDescent="0.25">
      <c r="A3" s="2" t="s">
        <v>38</v>
      </c>
      <c r="B3" t="s">
        <v>42</v>
      </c>
    </row>
    <row r="4" spans="1:8" x14ac:dyDescent="0.25">
      <c r="A4" s="2" t="s">
        <v>8</v>
      </c>
      <c r="B4" t="s">
        <v>42</v>
      </c>
    </row>
    <row r="5" spans="1:8" x14ac:dyDescent="0.25">
      <c r="A5" s="2" t="s">
        <v>6</v>
      </c>
      <c r="B5" t="s">
        <v>42</v>
      </c>
    </row>
    <row r="7" spans="1:8" x14ac:dyDescent="0.25">
      <c r="A7" s="2" t="s">
        <v>24</v>
      </c>
      <c r="B7" s="2" t="s">
        <v>15</v>
      </c>
    </row>
    <row r="8" spans="1:8" x14ac:dyDescent="0.25">
      <c r="A8" s="2" t="s">
        <v>16</v>
      </c>
      <c r="B8" t="s">
        <v>39</v>
      </c>
      <c r="C8" t="s">
        <v>40</v>
      </c>
      <c r="D8" t="s">
        <v>79</v>
      </c>
      <c r="E8" t="s">
        <v>80</v>
      </c>
      <c r="G8" t="s">
        <v>94</v>
      </c>
      <c r="H8" s="17" t="s">
        <v>95</v>
      </c>
    </row>
    <row r="9" spans="1:8" x14ac:dyDescent="0.25">
      <c r="A9" s="3">
        <v>1</v>
      </c>
      <c r="B9" s="4">
        <v>17.367918302129283</v>
      </c>
      <c r="C9" s="4">
        <v>16.289338654503993</v>
      </c>
      <c r="D9" s="4">
        <v>11.60875531099812</v>
      </c>
      <c r="E9" s="4">
        <v>14.370808783375967</v>
      </c>
      <c r="G9" s="20">
        <f>E9/C9</f>
        <v>0.88222174565708633</v>
      </c>
      <c r="H9" s="20">
        <f>B9/D9</f>
        <v>1.4961051238348473</v>
      </c>
    </row>
    <row r="10" spans="1:8" x14ac:dyDescent="0.25">
      <c r="A10" s="3">
        <v>2</v>
      </c>
      <c r="B10" s="4">
        <v>21.471314467299351</v>
      </c>
      <c r="C10" s="4">
        <v>21.082145718261163</v>
      </c>
      <c r="D10" s="4">
        <v>14.616352660888374</v>
      </c>
      <c r="E10" s="4">
        <v>20.236484134693221</v>
      </c>
      <c r="G10" s="20">
        <f t="shared" ref="G10:G17" si="0">E10/C10</f>
        <v>0.95988730962828717</v>
      </c>
      <c r="H10" s="20">
        <f t="shared" ref="H10:H17" si="1">B10/D10</f>
        <v>1.4689926389607471</v>
      </c>
    </row>
    <row r="11" spans="1:8" x14ac:dyDescent="0.25">
      <c r="A11" s="3">
        <v>5</v>
      </c>
      <c r="B11" s="4">
        <v>23.246941906688054</v>
      </c>
      <c r="C11" s="4">
        <v>22.979557414343819</v>
      </c>
      <c r="D11" s="4">
        <v>20.247056084227577</v>
      </c>
      <c r="E11" s="4">
        <v>25.777553229880912</v>
      </c>
      <c r="G11" s="20">
        <f t="shared" si="0"/>
        <v>1.1217602134404288</v>
      </c>
      <c r="H11" s="20">
        <f t="shared" si="1"/>
        <v>1.1481640496268188</v>
      </c>
    </row>
    <row r="12" spans="1:8" x14ac:dyDescent="0.25">
      <c r="A12" s="3">
        <v>10</v>
      </c>
      <c r="B12" s="4">
        <v>23.467519301621572</v>
      </c>
      <c r="C12" s="4">
        <v>23.122192420634004</v>
      </c>
      <c r="D12" s="4">
        <v>21.589032815198621</v>
      </c>
      <c r="E12" s="4">
        <v>26.693086696562034</v>
      </c>
      <c r="G12" s="20">
        <f t="shared" si="0"/>
        <v>1.1544357996407555</v>
      </c>
      <c r="H12" s="20">
        <f t="shared" si="1"/>
        <v>1.087011146006527</v>
      </c>
    </row>
    <row r="13" spans="1:8" x14ac:dyDescent="0.25">
      <c r="A13" s="3">
        <v>20</v>
      </c>
      <c r="B13" s="4">
        <v>26.670750766768901</v>
      </c>
      <c r="C13" s="4">
        <v>26.285398485963622</v>
      </c>
      <c r="D13" s="4">
        <v>22.953322468841094</v>
      </c>
      <c r="E13" s="4">
        <v>29.918354525056095</v>
      </c>
      <c r="G13" s="20">
        <f t="shared" si="0"/>
        <v>1.1382119445909282</v>
      </c>
      <c r="H13" s="20">
        <f t="shared" si="1"/>
        <v>1.1619560001814195</v>
      </c>
    </row>
    <row r="14" spans="1:8" x14ac:dyDescent="0.25">
      <c r="A14" s="3">
        <v>50</v>
      </c>
      <c r="B14" s="4">
        <v>30.907797867408437</v>
      </c>
      <c r="C14" s="4">
        <v>30.347836246661807</v>
      </c>
      <c r="D14" s="4">
        <v>26.395557725809006</v>
      </c>
      <c r="E14" s="4">
        <v>37.404582008602951</v>
      </c>
      <c r="G14" s="20">
        <f t="shared" si="0"/>
        <v>1.2325287939668967</v>
      </c>
      <c r="H14" s="20">
        <f t="shared" si="1"/>
        <v>1.1709469520769951</v>
      </c>
    </row>
    <row r="15" spans="1:8" x14ac:dyDescent="0.25">
      <c r="A15" s="3">
        <v>100</v>
      </c>
      <c r="B15" s="4">
        <v>40.90589029328752</v>
      </c>
      <c r="C15" s="4">
        <v>39.938623746954754</v>
      </c>
      <c r="D15" s="4">
        <v>34.853488777359544</v>
      </c>
      <c r="E15" s="4">
        <v>49.268556929595505</v>
      </c>
      <c r="G15" s="20">
        <f t="shared" si="0"/>
        <v>1.2336067772829087</v>
      </c>
      <c r="H15" s="20">
        <f t="shared" si="1"/>
        <v>1.1736526737564232</v>
      </c>
    </row>
    <row r="16" spans="1:8" x14ac:dyDescent="0.25">
      <c r="A16" s="3">
        <v>200</v>
      </c>
      <c r="B16" s="4">
        <v>50.345139203544271</v>
      </c>
      <c r="C16" s="4">
        <v>50.307390079484854</v>
      </c>
      <c r="D16" s="4">
        <v>39.428348381500605</v>
      </c>
      <c r="E16" s="4">
        <v>59.559612864800478</v>
      </c>
      <c r="G16" s="20">
        <f t="shared" si="0"/>
        <v>1.1839137902144647</v>
      </c>
      <c r="H16" s="20">
        <f t="shared" si="1"/>
        <v>1.2768766958335418</v>
      </c>
    </row>
    <row r="17" spans="1:8" x14ac:dyDescent="0.25">
      <c r="A17" s="3">
        <v>500</v>
      </c>
      <c r="B17" s="4">
        <v>80.450699919549479</v>
      </c>
      <c r="C17" s="4">
        <v>79.160848571202408</v>
      </c>
      <c r="D17" s="4">
        <v>73.941530499075782</v>
      </c>
      <c r="E17" s="4">
        <v>114.54548161722599</v>
      </c>
      <c r="G17" s="20">
        <f t="shared" si="0"/>
        <v>1.4469966364015963</v>
      </c>
      <c r="H17" s="20">
        <f t="shared" si="1"/>
        <v>1.0880313049586532</v>
      </c>
    </row>
    <row r="19" spans="1:8" x14ac:dyDescent="0.25">
      <c r="H19" s="20">
        <f>GEOMEAN(H9:H17)</f>
        <v>1.2221987507860912</v>
      </c>
    </row>
    <row r="20" spans="1:8" x14ac:dyDescent="0.25">
      <c r="H20" s="20">
        <f>GEOMEAN(H11:H17)</f>
        <v>1.1566047456879223</v>
      </c>
    </row>
  </sheetData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33190-DCD6-4695-AB34-DB8B338986E3}">
  <dimension ref="A1:L20"/>
  <sheetViews>
    <sheetView topLeftCell="F7" zoomScale="85" zoomScaleNormal="85" workbookViewId="0">
      <selection activeCell="K20" sqref="K20"/>
    </sheetView>
  </sheetViews>
  <sheetFormatPr defaultRowHeight="15" x14ac:dyDescent="0.25"/>
  <cols>
    <col min="1" max="1" width="22" bestFit="1" customWidth="1"/>
    <col min="2" max="2" width="19.28515625" bestFit="1" customWidth="1"/>
    <col min="3" max="3" width="18.85546875" bestFit="1" customWidth="1"/>
    <col min="4" max="4" width="14.7109375" bestFit="1" customWidth="1"/>
    <col min="5" max="5" width="14.28515625" bestFit="1" customWidth="1"/>
    <col min="6" max="6" width="14.28515625" customWidth="1"/>
    <col min="7" max="7" width="12.28515625" bestFit="1" customWidth="1"/>
    <col min="8" max="8" width="3.7109375" bestFit="1" customWidth="1"/>
    <col min="9" max="9" width="5.7109375" customWidth="1"/>
    <col min="10" max="10" width="5.140625" customWidth="1"/>
    <col min="11" max="12" width="4.7109375" bestFit="1" customWidth="1"/>
    <col min="13" max="13" width="22" bestFit="1" customWidth="1"/>
    <col min="14" max="14" width="12.42578125" bestFit="1" customWidth="1"/>
    <col min="15" max="15" width="22" bestFit="1" customWidth="1"/>
    <col min="16" max="16" width="12.42578125" bestFit="1" customWidth="1"/>
    <col min="17" max="17" width="22" bestFit="1" customWidth="1"/>
    <col min="18" max="18" width="12.42578125" bestFit="1" customWidth="1"/>
  </cols>
  <sheetData>
    <row r="1" spans="1:12" x14ac:dyDescent="0.25">
      <c r="A1" s="2" t="s">
        <v>4</v>
      </c>
      <c r="B1" t="s">
        <v>35</v>
      </c>
    </row>
    <row r="2" spans="1:12" x14ac:dyDescent="0.25">
      <c r="A2" s="2" t="s">
        <v>7</v>
      </c>
      <c r="B2" t="s">
        <v>48</v>
      </c>
    </row>
    <row r="3" spans="1:12" x14ac:dyDescent="0.25">
      <c r="A3" s="2" t="s">
        <v>38</v>
      </c>
      <c r="B3" t="s">
        <v>42</v>
      </c>
    </row>
    <row r="4" spans="1:12" x14ac:dyDescent="0.25">
      <c r="A4" s="2" t="s">
        <v>8</v>
      </c>
      <c r="B4" t="s">
        <v>42</v>
      </c>
    </row>
    <row r="5" spans="1:12" x14ac:dyDescent="0.25">
      <c r="A5" s="2" t="s">
        <v>6</v>
      </c>
      <c r="B5" t="s">
        <v>42</v>
      </c>
    </row>
    <row r="7" spans="1:12" x14ac:dyDescent="0.25">
      <c r="A7" s="2" t="s">
        <v>24</v>
      </c>
      <c r="B7" s="2" t="s">
        <v>15</v>
      </c>
    </row>
    <row r="8" spans="1:12" x14ac:dyDescent="0.25">
      <c r="A8" s="2" t="s">
        <v>16</v>
      </c>
      <c r="B8" t="s">
        <v>41</v>
      </c>
      <c r="C8" t="s">
        <v>47</v>
      </c>
      <c r="D8" t="s">
        <v>79</v>
      </c>
      <c r="E8" t="s">
        <v>80</v>
      </c>
      <c r="J8" s="17"/>
    </row>
    <row r="9" spans="1:12" x14ac:dyDescent="0.25">
      <c r="A9" s="3">
        <v>1</v>
      </c>
      <c r="B9" s="4">
        <v>16.326847785269965</v>
      </c>
      <c r="C9" s="4">
        <v>21.392189873146936</v>
      </c>
      <c r="D9" s="4">
        <v>11.60875531099812</v>
      </c>
      <c r="E9" s="4">
        <v>14.370808783375967</v>
      </c>
      <c r="F9" s="4"/>
      <c r="G9" s="4">
        <f>B9/D9</f>
        <v>1.4064253529232311</v>
      </c>
      <c r="H9" s="4">
        <f t="shared" ref="H9:H17" si="0">C9/E9</f>
        <v>1.4885863555496783</v>
      </c>
      <c r="J9" s="4"/>
      <c r="K9" s="20">
        <f>C9/B9</f>
        <v>1.3102461757772317</v>
      </c>
      <c r="L9" s="20">
        <f>E9/D9</f>
        <v>1.2379284771177046</v>
      </c>
    </row>
    <row r="10" spans="1:12" x14ac:dyDescent="0.25">
      <c r="A10" s="3">
        <v>2</v>
      </c>
      <c r="B10" s="4">
        <v>19.188972253137351</v>
      </c>
      <c r="C10" s="4">
        <v>26.473378514322022</v>
      </c>
      <c r="D10" s="4">
        <v>14.616352660888374</v>
      </c>
      <c r="E10" s="4">
        <v>20.236484134693221</v>
      </c>
      <c r="F10" s="4"/>
      <c r="G10" s="4">
        <f t="shared" ref="G10:G17" si="1">B10/D10</f>
        <v>1.312842724743825</v>
      </c>
      <c r="H10" s="4">
        <f t="shared" si="0"/>
        <v>1.3082004926407316</v>
      </c>
      <c r="J10" s="4"/>
      <c r="K10" s="20">
        <f t="shared" ref="K10:K17" si="2">C10/B10</f>
        <v>1.3796141953352237</v>
      </c>
      <c r="L10" s="20">
        <f t="shared" ref="L10:L17" si="3">E10/D10</f>
        <v>1.3845098434744019</v>
      </c>
    </row>
    <row r="11" spans="1:12" x14ac:dyDescent="0.25">
      <c r="A11" s="3">
        <v>5</v>
      </c>
      <c r="B11" s="4">
        <v>22.369423317823905</v>
      </c>
      <c r="C11" s="4">
        <v>29.793987605768088</v>
      </c>
      <c r="D11" s="4">
        <v>20.247056084227577</v>
      </c>
      <c r="E11" s="4">
        <v>25.777553229880912</v>
      </c>
      <c r="F11" s="4"/>
      <c r="G11" s="4">
        <f t="shared" si="1"/>
        <v>1.1048234975379778</v>
      </c>
      <c r="H11" s="4">
        <f t="shared" si="0"/>
        <v>1.1558113114952815</v>
      </c>
      <c r="J11" s="4"/>
      <c r="K11" s="20">
        <f t="shared" si="2"/>
        <v>1.3319068257798272</v>
      </c>
      <c r="L11" s="20">
        <f t="shared" si="3"/>
        <v>1.2731506804073893</v>
      </c>
    </row>
    <row r="12" spans="1:12" x14ac:dyDescent="0.25">
      <c r="A12" s="3">
        <v>10</v>
      </c>
      <c r="B12" s="4">
        <v>22.191718077315695</v>
      </c>
      <c r="C12" s="4">
        <v>31.27010318949343</v>
      </c>
      <c r="D12" s="4">
        <v>21.589032815198621</v>
      </c>
      <c r="E12" s="4">
        <v>26.693086696562034</v>
      </c>
      <c r="F12" s="4"/>
      <c r="G12" s="4">
        <f t="shared" si="1"/>
        <v>1.0279162696761841</v>
      </c>
      <c r="H12" s="4">
        <f t="shared" si="0"/>
        <v>1.1714682361377449</v>
      </c>
      <c r="J12" s="4"/>
      <c r="K12" s="20">
        <f t="shared" si="2"/>
        <v>1.4090888808405344</v>
      </c>
      <c r="L12" s="20">
        <f t="shared" si="3"/>
        <v>1.2364188301094328</v>
      </c>
    </row>
    <row r="13" spans="1:12" x14ac:dyDescent="0.25">
      <c r="A13" s="3">
        <v>20</v>
      </c>
      <c r="B13" s="4">
        <v>24.63398940756251</v>
      </c>
      <c r="C13" s="4">
        <v>33.645669874167282</v>
      </c>
      <c r="D13" s="4">
        <v>22.953322468841094</v>
      </c>
      <c r="E13" s="4">
        <v>29.918354525056095</v>
      </c>
      <c r="F13" s="4"/>
      <c r="G13" s="4">
        <f t="shared" si="1"/>
        <v>1.0732210746833233</v>
      </c>
      <c r="H13" s="4">
        <f t="shared" si="0"/>
        <v>1.1245828993031561</v>
      </c>
      <c r="J13" s="4"/>
      <c r="K13" s="20">
        <f t="shared" si="2"/>
        <v>1.3658230227150392</v>
      </c>
      <c r="L13" s="20">
        <f t="shared" si="3"/>
        <v>1.3034433061126538</v>
      </c>
    </row>
    <row r="14" spans="1:12" x14ac:dyDescent="0.25">
      <c r="A14" s="3">
        <v>50</v>
      </c>
      <c r="B14" s="4">
        <v>27.884432423389011</v>
      </c>
      <c r="C14" s="4">
        <v>41.33691716269842</v>
      </c>
      <c r="D14" s="4">
        <v>26.395557725809006</v>
      </c>
      <c r="E14" s="4">
        <v>37.404582008602951</v>
      </c>
      <c r="F14" s="4"/>
      <c r="G14" s="4">
        <f t="shared" si="1"/>
        <v>1.0564062602141653</v>
      </c>
      <c r="H14" s="4">
        <f t="shared" si="0"/>
        <v>1.1051297713523718</v>
      </c>
      <c r="J14" s="4"/>
      <c r="K14" s="20">
        <f t="shared" si="2"/>
        <v>1.4824371009260953</v>
      </c>
      <c r="L14" s="20">
        <f t="shared" si="3"/>
        <v>1.4170786765391798</v>
      </c>
    </row>
    <row r="15" spans="1:12" x14ac:dyDescent="0.25">
      <c r="A15" s="3">
        <v>100</v>
      </c>
      <c r="B15" s="4">
        <v>36.645091428780823</v>
      </c>
      <c r="C15" s="4">
        <v>55.264244266371918</v>
      </c>
      <c r="D15" s="4">
        <v>34.853488777359544</v>
      </c>
      <c r="E15" s="4">
        <v>49.268556929595505</v>
      </c>
      <c r="F15" s="4"/>
      <c r="G15" s="4">
        <f t="shared" si="1"/>
        <v>1.0514038253922255</v>
      </c>
      <c r="H15" s="4">
        <f t="shared" si="0"/>
        <v>1.1216939912679849</v>
      </c>
      <c r="J15" s="4"/>
      <c r="K15" s="20">
        <f t="shared" si="2"/>
        <v>1.5080940478420455</v>
      </c>
      <c r="L15" s="20">
        <f t="shared" si="3"/>
        <v>1.4135903939005336</v>
      </c>
    </row>
    <row r="16" spans="1:12" x14ac:dyDescent="0.25">
      <c r="A16" s="3">
        <v>200</v>
      </c>
      <c r="B16" s="4">
        <v>42.227265433662694</v>
      </c>
      <c r="C16" s="4">
        <v>63.667740497867193</v>
      </c>
      <c r="D16" s="4">
        <v>39.428348381500605</v>
      </c>
      <c r="E16" s="4">
        <v>59.559612864800478</v>
      </c>
      <c r="F16" s="4"/>
      <c r="G16" s="4">
        <f t="shared" si="1"/>
        <v>1.0709874282605079</v>
      </c>
      <c r="H16" s="4">
        <f t="shared" si="0"/>
        <v>1.0689750560063598</v>
      </c>
      <c r="J16" s="4"/>
      <c r="K16" s="20">
        <f t="shared" si="2"/>
        <v>1.5077400784544432</v>
      </c>
      <c r="L16" s="20">
        <f t="shared" si="3"/>
        <v>1.510578436827074</v>
      </c>
    </row>
    <row r="17" spans="1:12" x14ac:dyDescent="0.25">
      <c r="A17" s="3">
        <v>500</v>
      </c>
      <c r="B17" s="4">
        <v>75.917535868822597</v>
      </c>
      <c r="C17" s="4">
        <v>117.41466478807091</v>
      </c>
      <c r="D17" s="4">
        <v>73.941530499075782</v>
      </c>
      <c r="E17" s="4">
        <v>114.54548161722599</v>
      </c>
      <c r="F17" s="4"/>
      <c r="G17" s="4">
        <f t="shared" si="1"/>
        <v>1.0267238905715039</v>
      </c>
      <c r="H17" s="4">
        <f t="shared" si="0"/>
        <v>1.0250484185874114</v>
      </c>
      <c r="J17" s="4"/>
      <c r="K17" s="20">
        <f t="shared" si="2"/>
        <v>1.5466079535425243</v>
      </c>
      <c r="L17" s="20">
        <f t="shared" si="3"/>
        <v>1.549135930025924</v>
      </c>
    </row>
    <row r="20" spans="1:12" x14ac:dyDescent="0.25">
      <c r="G20" s="20">
        <f>GEOMEAN(G9:H17)</f>
        <v>1.1429024111941002</v>
      </c>
      <c r="K20">
        <f>GEOMEAN(K9:K17)</f>
        <v>1.4245242558404825</v>
      </c>
      <c r="L20">
        <f>GEOMEAN(L9:L17)</f>
        <v>1.3653093293747189</v>
      </c>
    </row>
  </sheetData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06B29-878D-4AA8-AAD0-7A30297DDB1C}">
  <dimension ref="A1:J19"/>
  <sheetViews>
    <sheetView topLeftCell="E1" zoomScale="85" zoomScaleNormal="85" workbookViewId="0">
      <selection activeCell="J19" sqref="J19"/>
    </sheetView>
  </sheetViews>
  <sheetFormatPr defaultRowHeight="15" x14ac:dyDescent="0.25"/>
  <cols>
    <col min="1" max="1" width="22" bestFit="1" customWidth="1"/>
    <col min="2" max="2" width="28.7109375" bestFit="1" customWidth="1"/>
    <col min="3" max="3" width="28.140625" bestFit="1" customWidth="1"/>
    <col min="4" max="4" width="26.5703125" bestFit="1" customWidth="1"/>
    <col min="5" max="5" width="27" bestFit="1" customWidth="1"/>
    <col min="6" max="6" width="26" bestFit="1" customWidth="1"/>
    <col min="7" max="10" width="6.42578125" customWidth="1"/>
    <col min="11" max="11" width="22" bestFit="1" customWidth="1"/>
    <col min="12" max="12" width="12.42578125" bestFit="1" customWidth="1"/>
    <col min="13" max="13" width="22" bestFit="1" customWidth="1"/>
    <col min="14" max="14" width="12.42578125" bestFit="1" customWidth="1"/>
    <col min="15" max="15" width="22" bestFit="1" customWidth="1"/>
    <col min="16" max="16" width="12.42578125" bestFit="1" customWidth="1"/>
  </cols>
  <sheetData>
    <row r="1" spans="1:10" x14ac:dyDescent="0.25">
      <c r="A1" s="2" t="s">
        <v>4</v>
      </c>
      <c r="B1" t="s">
        <v>48</v>
      </c>
    </row>
    <row r="2" spans="1:10" x14ac:dyDescent="0.25">
      <c r="A2" s="2" t="s">
        <v>7</v>
      </c>
      <c r="B2" t="s">
        <v>48</v>
      </c>
    </row>
    <row r="3" spans="1:10" x14ac:dyDescent="0.25">
      <c r="A3" s="2" t="s">
        <v>38</v>
      </c>
      <c r="B3" t="s">
        <v>42</v>
      </c>
    </row>
    <row r="4" spans="1:10" x14ac:dyDescent="0.25">
      <c r="A4" s="2" t="s">
        <v>8</v>
      </c>
      <c r="B4" t="s">
        <v>48</v>
      </c>
    </row>
    <row r="5" spans="1:10" x14ac:dyDescent="0.25">
      <c r="A5" s="2" t="s">
        <v>6</v>
      </c>
      <c r="B5" t="s">
        <v>42</v>
      </c>
    </row>
    <row r="7" spans="1:10" x14ac:dyDescent="0.25">
      <c r="A7" s="2" t="s">
        <v>24</v>
      </c>
      <c r="B7" s="2" t="s">
        <v>15</v>
      </c>
    </row>
    <row r="8" spans="1:10" x14ac:dyDescent="0.25">
      <c r="A8" s="2" t="s">
        <v>16</v>
      </c>
      <c r="B8" t="s">
        <v>77</v>
      </c>
      <c r="C8" t="s">
        <v>69</v>
      </c>
      <c r="D8" t="s">
        <v>63</v>
      </c>
      <c r="E8" t="s">
        <v>62</v>
      </c>
      <c r="F8" t="s">
        <v>61</v>
      </c>
    </row>
    <row r="9" spans="1:10" x14ac:dyDescent="0.25">
      <c r="A9" s="3">
        <v>1</v>
      </c>
      <c r="B9" s="4">
        <v>16.289338654503993</v>
      </c>
      <c r="C9" s="4">
        <v>44.113119237725527</v>
      </c>
      <c r="D9" s="4">
        <v>14.370808783375967</v>
      </c>
      <c r="E9" s="4">
        <v>11.60875531099812</v>
      </c>
      <c r="F9" s="4">
        <v>174.54225130890052</v>
      </c>
      <c r="H9">
        <f>F9/E9</f>
        <v>15.035397562694719</v>
      </c>
      <c r="J9">
        <f>C9/B9</f>
        <v>2.7080976197599202</v>
      </c>
    </row>
    <row r="10" spans="1:10" x14ac:dyDescent="0.25">
      <c r="A10" s="3">
        <v>2</v>
      </c>
      <c r="B10" s="4">
        <v>21.082145718261163</v>
      </c>
      <c r="C10" s="4">
        <v>49.065433491977821</v>
      </c>
      <c r="D10" s="4">
        <v>20.236484134693221</v>
      </c>
      <c r="E10" s="4">
        <v>14.616352660888374</v>
      </c>
      <c r="F10" s="4">
        <v>189.31572969903465</v>
      </c>
      <c r="H10">
        <f t="shared" ref="H10:H17" si="0">F10/E10</f>
        <v>12.952323612553567</v>
      </c>
      <c r="J10">
        <f t="shared" ref="J10:J17" si="1">C10/B10</f>
        <v>2.3273453351324571</v>
      </c>
    </row>
    <row r="11" spans="1:10" x14ac:dyDescent="0.25">
      <c r="A11" s="3">
        <v>5</v>
      </c>
      <c r="B11" s="4">
        <v>22.979557414343819</v>
      </c>
      <c r="C11" s="4">
        <v>51.015666768697066</v>
      </c>
      <c r="D11" s="4">
        <v>25.777553229880912</v>
      </c>
      <c r="E11" s="4">
        <v>20.247056084227577</v>
      </c>
      <c r="F11" s="4">
        <v>214.87292651482596</v>
      </c>
      <c r="H11">
        <f t="shared" si="0"/>
        <v>10.61255155420899</v>
      </c>
      <c r="J11">
        <f t="shared" si="1"/>
        <v>2.2200456627094622</v>
      </c>
    </row>
    <row r="12" spans="1:10" x14ac:dyDescent="0.25">
      <c r="A12" s="3">
        <v>10</v>
      </c>
      <c r="B12" s="4">
        <v>23.122192420634004</v>
      </c>
      <c r="C12" s="4">
        <v>50.769320201045844</v>
      </c>
      <c r="D12" s="4">
        <v>26.693086696562034</v>
      </c>
      <c r="E12" s="4">
        <v>21.589032815198621</v>
      </c>
      <c r="F12" s="4">
        <v>223.66971594721539</v>
      </c>
      <c r="H12">
        <f t="shared" si="0"/>
        <v>10.36033980131581</v>
      </c>
      <c r="J12">
        <f t="shared" si="1"/>
        <v>2.1956966397243467</v>
      </c>
    </row>
    <row r="13" spans="1:10" x14ac:dyDescent="0.25">
      <c r="A13" s="3">
        <v>20</v>
      </c>
      <c r="B13" s="4">
        <v>26.285398485963622</v>
      </c>
      <c r="C13" s="4">
        <v>53.010909090909095</v>
      </c>
      <c r="D13" s="4">
        <v>29.918354525056095</v>
      </c>
      <c r="E13" s="4">
        <v>22.953322468841094</v>
      </c>
      <c r="F13" s="4">
        <v>292.11746495327105</v>
      </c>
      <c r="H13">
        <f t="shared" si="0"/>
        <v>12.726587418872262</v>
      </c>
      <c r="J13">
        <f t="shared" si="1"/>
        <v>2.0167435969904308</v>
      </c>
    </row>
    <row r="14" spans="1:10" x14ac:dyDescent="0.25">
      <c r="A14" s="3">
        <v>50</v>
      </c>
      <c r="B14" s="4">
        <v>30.347836246661807</v>
      </c>
      <c r="C14" s="4">
        <v>56.576663272233539</v>
      </c>
      <c r="D14" s="4">
        <v>37.404582008602951</v>
      </c>
      <c r="E14" s="4">
        <v>26.395557725809006</v>
      </c>
      <c r="F14" s="4">
        <v>404.7290165924727</v>
      </c>
      <c r="H14">
        <f t="shared" si="0"/>
        <v>15.333224658357471</v>
      </c>
      <c r="J14">
        <f t="shared" si="1"/>
        <v>1.8642733805596057</v>
      </c>
    </row>
    <row r="15" spans="1:10" x14ac:dyDescent="0.25">
      <c r="A15" s="3">
        <v>100</v>
      </c>
      <c r="B15" s="4">
        <v>39.938623746954754</v>
      </c>
      <c r="C15" s="4">
        <v>65.826540284360192</v>
      </c>
      <c r="D15" s="4">
        <v>49.268556929595505</v>
      </c>
      <c r="E15" s="4">
        <v>34.853488777359544</v>
      </c>
      <c r="F15" s="4">
        <v>789.06474763406936</v>
      </c>
      <c r="H15">
        <f t="shared" si="0"/>
        <v>22.639476715646254</v>
      </c>
      <c r="J15">
        <f t="shared" si="1"/>
        <v>1.6481925041139993</v>
      </c>
    </row>
    <row r="16" spans="1:10" x14ac:dyDescent="0.25">
      <c r="A16" s="3">
        <v>200</v>
      </c>
      <c r="B16" s="4">
        <v>50.307390079484854</v>
      </c>
      <c r="C16" s="4">
        <v>77.394892036220114</v>
      </c>
      <c r="D16" s="4">
        <v>59.559612864800478</v>
      </c>
      <c r="E16" s="4">
        <v>39.428348381500605</v>
      </c>
      <c r="F16" s="4">
        <v>1267.1472151898734</v>
      </c>
      <c r="H16">
        <f t="shared" si="0"/>
        <v>32.137973493822692</v>
      </c>
      <c r="J16">
        <f t="shared" si="1"/>
        <v>1.5384398179658585</v>
      </c>
    </row>
    <row r="17" spans="1:10" x14ac:dyDescent="0.25">
      <c r="A17" s="3">
        <v>500</v>
      </c>
      <c r="B17" s="4">
        <v>79.160848571202408</v>
      </c>
      <c r="C17" s="4">
        <v>110.7183458813109</v>
      </c>
      <c r="D17" s="4">
        <v>114.54548161722599</v>
      </c>
      <c r="E17" s="4">
        <v>73.941530499075782</v>
      </c>
      <c r="F17" s="4">
        <v>3643.8465454545458</v>
      </c>
      <c r="H17">
        <f t="shared" si="0"/>
        <v>49.280107144929751</v>
      </c>
      <c r="J17">
        <f t="shared" si="1"/>
        <v>1.3986503161562704</v>
      </c>
    </row>
    <row r="19" spans="1:10" x14ac:dyDescent="0.25">
      <c r="H19">
        <f>GEOMEAN(H9:H17)</f>
        <v>17.44731936157368</v>
      </c>
      <c r="J19">
        <f>GEOMEAN(J9:J17)</f>
        <v>1.9510508361716568</v>
      </c>
    </row>
  </sheetData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7ADEE-B253-47F4-ABCC-483724DBFFA1}">
  <dimension ref="A1:H17"/>
  <sheetViews>
    <sheetView topLeftCell="B4" zoomScale="85" zoomScaleNormal="85" workbookViewId="0">
      <selection activeCell="B14" sqref="B14"/>
    </sheetView>
  </sheetViews>
  <sheetFormatPr defaultRowHeight="15" x14ac:dyDescent="0.25"/>
  <cols>
    <col min="1" max="1" width="22" bestFit="1" customWidth="1"/>
    <col min="2" max="2" width="19.28515625" bestFit="1" customWidth="1"/>
    <col min="3" max="3" width="18.85546875" bestFit="1" customWidth="1"/>
    <col min="4" max="4" width="14.7109375" bestFit="1" customWidth="1"/>
    <col min="5" max="5" width="14.28515625" bestFit="1" customWidth="1"/>
    <col min="6" max="6" width="14.7109375" bestFit="1" customWidth="1"/>
    <col min="7" max="7" width="14.28515625" bestFit="1" customWidth="1"/>
    <col min="8" max="8" width="5.140625" customWidth="1"/>
    <col min="9" max="9" width="22" bestFit="1" customWidth="1"/>
    <col min="10" max="10" width="12.42578125" bestFit="1" customWidth="1"/>
    <col min="11" max="11" width="22" bestFit="1" customWidth="1"/>
    <col min="12" max="12" width="12.42578125" bestFit="1" customWidth="1"/>
    <col min="13" max="13" width="22" bestFit="1" customWidth="1"/>
    <col min="14" max="14" width="12.42578125" bestFit="1" customWidth="1"/>
    <col min="15" max="15" width="22" bestFit="1" customWidth="1"/>
    <col min="16" max="16" width="12.42578125" bestFit="1" customWidth="1"/>
  </cols>
  <sheetData>
    <row r="1" spans="1:8" x14ac:dyDescent="0.25">
      <c r="A1" s="2" t="s">
        <v>4</v>
      </c>
      <c r="B1" t="s">
        <v>83</v>
      </c>
    </row>
    <row r="2" spans="1:8" x14ac:dyDescent="0.25">
      <c r="A2" s="2" t="s">
        <v>7</v>
      </c>
      <c r="B2" t="s">
        <v>48</v>
      </c>
    </row>
    <row r="3" spans="1:8" x14ac:dyDescent="0.25">
      <c r="A3" s="2" t="s">
        <v>38</v>
      </c>
      <c r="B3" t="s">
        <v>42</v>
      </c>
    </row>
    <row r="4" spans="1:8" x14ac:dyDescent="0.25">
      <c r="A4" s="2" t="s">
        <v>8</v>
      </c>
      <c r="B4" t="s">
        <v>42</v>
      </c>
    </row>
    <row r="5" spans="1:8" x14ac:dyDescent="0.25">
      <c r="A5" s="2" t="s">
        <v>6</v>
      </c>
      <c r="B5" t="s">
        <v>42</v>
      </c>
    </row>
    <row r="7" spans="1:8" x14ac:dyDescent="0.25">
      <c r="A7" s="2" t="s">
        <v>24</v>
      </c>
      <c r="B7" s="2" t="s">
        <v>15</v>
      </c>
    </row>
    <row r="8" spans="1:8" x14ac:dyDescent="0.25">
      <c r="A8" s="2" t="s">
        <v>16</v>
      </c>
      <c r="B8" t="s">
        <v>41</v>
      </c>
      <c r="C8" t="s">
        <v>47</v>
      </c>
      <c r="D8" t="s">
        <v>79</v>
      </c>
      <c r="E8" t="s">
        <v>80</v>
      </c>
      <c r="H8" s="17"/>
    </row>
    <row r="9" spans="1:8" x14ac:dyDescent="0.25">
      <c r="A9" s="3">
        <v>1</v>
      </c>
      <c r="B9" s="4">
        <v>66.853446085968315</v>
      </c>
      <c r="C9" s="4">
        <v>70.560093134833835</v>
      </c>
      <c r="D9" s="4">
        <v>169.97377634262409</v>
      </c>
      <c r="E9" s="4">
        <v>174.54225130890052</v>
      </c>
      <c r="H9" s="4"/>
    </row>
    <row r="10" spans="1:8" x14ac:dyDescent="0.25">
      <c r="A10" s="3">
        <v>2</v>
      </c>
      <c r="B10" s="4">
        <v>71.45061446127464</v>
      </c>
      <c r="C10" s="4">
        <v>77.039996918573308</v>
      </c>
      <c r="D10" s="4">
        <v>187.05624766180321</v>
      </c>
      <c r="E10" s="4">
        <v>189.31572969903465</v>
      </c>
      <c r="H10" s="4"/>
    </row>
    <row r="11" spans="1:8" x14ac:dyDescent="0.25">
      <c r="A11" s="3">
        <v>5</v>
      </c>
      <c r="B11" s="4">
        <v>76.754524522219654</v>
      </c>
      <c r="C11" s="4">
        <v>91.470392390011895</v>
      </c>
      <c r="D11" s="4">
        <v>212.99001277683132</v>
      </c>
      <c r="E11" s="4">
        <v>214.87292651482596</v>
      </c>
      <c r="H11" s="4"/>
    </row>
    <row r="12" spans="1:8" x14ac:dyDescent="0.25">
      <c r="A12" s="3">
        <v>10</v>
      </c>
      <c r="B12" s="4">
        <v>91.116218678815486</v>
      </c>
      <c r="C12" s="4">
        <v>104.99963250734987</v>
      </c>
      <c r="D12" s="4">
        <v>216.85784908933218</v>
      </c>
      <c r="E12" s="4">
        <v>223.66971594721539</v>
      </c>
      <c r="H12" s="4"/>
    </row>
    <row r="13" spans="1:8" x14ac:dyDescent="0.25">
      <c r="A13" s="3">
        <v>20</v>
      </c>
      <c r="B13" s="4">
        <v>134.48378160301237</v>
      </c>
      <c r="C13" s="4">
        <v>143.82725442255142</v>
      </c>
      <c r="D13" s="4">
        <v>288.70666859122406</v>
      </c>
      <c r="E13" s="4">
        <v>292.11746495327105</v>
      </c>
      <c r="H13" s="4"/>
    </row>
    <row r="14" spans="1:8" x14ac:dyDescent="0.25">
      <c r="A14" s="3">
        <v>50</v>
      </c>
      <c r="B14" s="4">
        <v>225.76067720090296</v>
      </c>
      <c r="C14" s="4">
        <v>238.90145723841377</v>
      </c>
      <c r="D14" s="4">
        <v>397.27676727561555</v>
      </c>
      <c r="E14" s="4">
        <v>404.7290165924727</v>
      </c>
      <c r="H14" s="4"/>
    </row>
    <row r="15" spans="1:8" x14ac:dyDescent="0.25">
      <c r="A15" s="3">
        <v>100</v>
      </c>
      <c r="B15" s="4">
        <v>576.23346774193544</v>
      </c>
      <c r="C15" s="4">
        <v>590.70832841110462</v>
      </c>
      <c r="D15" s="4">
        <v>786.78402832415418</v>
      </c>
      <c r="E15" s="4">
        <v>789.06474763406936</v>
      </c>
      <c r="H15" s="4"/>
    </row>
    <row r="16" spans="1:8" x14ac:dyDescent="0.25">
      <c r="A16" s="3">
        <v>200</v>
      </c>
      <c r="B16" s="4">
        <v>1155.0137413394918</v>
      </c>
      <c r="C16" s="4">
        <v>1134.6275510204082</v>
      </c>
      <c r="D16" s="4">
        <v>1263.2397727272728</v>
      </c>
      <c r="E16" s="4">
        <v>1267.1472151898734</v>
      </c>
      <c r="H16" s="4"/>
    </row>
    <row r="17" spans="1:8" x14ac:dyDescent="0.25">
      <c r="A17" s="3">
        <v>500</v>
      </c>
      <c r="B17" s="4">
        <v>3064.7614678899085</v>
      </c>
      <c r="C17" s="4">
        <v>3108.416459627329</v>
      </c>
      <c r="D17" s="4">
        <v>3624.0913043478258</v>
      </c>
      <c r="E17" s="4">
        <v>3643.8465454545458</v>
      </c>
      <c r="H17" s="4"/>
    </row>
  </sheetData>
  <pageMargins left="0.7" right="0.7" top="0.75" bottom="0.75" header="0.3" footer="0.3"/>
  <pageSetup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A28A5-DAE7-4C8F-81E6-697F737793C3}">
  <dimension ref="A1:F18"/>
  <sheetViews>
    <sheetView tabSelected="1" zoomScale="55" zoomScaleNormal="55" workbookViewId="0">
      <selection activeCell="A18" sqref="A18"/>
    </sheetView>
  </sheetViews>
  <sheetFormatPr defaultRowHeight="15" x14ac:dyDescent="0.25"/>
  <cols>
    <col min="1" max="1" width="22" bestFit="1" customWidth="1"/>
    <col min="2" max="2" width="19" bestFit="1" customWidth="1"/>
    <col min="3" max="3" width="16.28515625" bestFit="1" customWidth="1"/>
    <col min="4" max="4" width="11.7109375" bestFit="1" customWidth="1"/>
    <col min="5" max="6" width="11.85546875" customWidth="1"/>
    <col min="7" max="7" width="70.42578125" bestFit="1" customWidth="1"/>
    <col min="8" max="8" width="66.28515625" bestFit="1" customWidth="1"/>
    <col min="9" max="9" width="68.42578125" bestFit="1" customWidth="1"/>
    <col min="10" max="10" width="70.42578125" bestFit="1" customWidth="1"/>
    <col min="11" max="11" width="67.7109375" bestFit="1" customWidth="1"/>
    <col min="12" max="12" width="68.7109375" bestFit="1" customWidth="1"/>
    <col min="13" max="13" width="71.85546875" bestFit="1" customWidth="1"/>
    <col min="14" max="14" width="67.7109375" bestFit="1" customWidth="1"/>
    <col min="15" max="15" width="69.7109375" bestFit="1" customWidth="1"/>
    <col min="16" max="16" width="71.85546875" bestFit="1" customWidth="1"/>
    <col min="17" max="17" width="67.7109375" bestFit="1" customWidth="1"/>
    <col min="18" max="18" width="69.7109375" bestFit="1" customWidth="1"/>
    <col min="19" max="19" width="71.85546875" bestFit="1" customWidth="1"/>
    <col min="20" max="21" width="65.140625" bestFit="1" customWidth="1"/>
    <col min="22" max="22" width="68.28515625" bestFit="1" customWidth="1"/>
    <col min="23" max="23" width="64.140625" bestFit="1" customWidth="1"/>
    <col min="24" max="24" width="66.140625" bestFit="1" customWidth="1"/>
    <col min="25" max="25" width="68.28515625" bestFit="1" customWidth="1"/>
    <col min="26" max="26" width="64.140625" bestFit="1" customWidth="1"/>
    <col min="27" max="27" width="66.140625" bestFit="1" customWidth="1"/>
    <col min="28" max="28" width="67.28515625" bestFit="1" customWidth="1"/>
  </cols>
  <sheetData>
    <row r="1" spans="1:6" x14ac:dyDescent="0.25">
      <c r="A1" s="2" t="s">
        <v>4</v>
      </c>
      <c r="B1" t="s">
        <v>56</v>
      </c>
    </row>
    <row r="2" spans="1:6" x14ac:dyDescent="0.25">
      <c r="A2" s="2" t="s">
        <v>7</v>
      </c>
      <c r="B2" t="s">
        <v>48</v>
      </c>
    </row>
    <row r="3" spans="1:6" x14ac:dyDescent="0.25">
      <c r="A3" s="2" t="s">
        <v>38</v>
      </c>
      <c r="B3" t="s">
        <v>42</v>
      </c>
    </row>
    <row r="4" spans="1:6" x14ac:dyDescent="0.25">
      <c r="A4" s="2" t="s">
        <v>8</v>
      </c>
      <c r="B4" t="s">
        <v>42</v>
      </c>
    </row>
    <row r="5" spans="1:6" x14ac:dyDescent="0.25">
      <c r="A5" s="2" t="s">
        <v>6</v>
      </c>
      <c r="B5" t="s">
        <v>42</v>
      </c>
    </row>
    <row r="6" spans="1:6" x14ac:dyDescent="0.25">
      <c r="A6" s="2" t="s">
        <v>11</v>
      </c>
      <c r="B6" t="s">
        <v>42</v>
      </c>
    </row>
    <row r="8" spans="1:6" x14ac:dyDescent="0.25">
      <c r="A8" s="2" t="s">
        <v>24</v>
      </c>
      <c r="B8" s="2" t="s">
        <v>15</v>
      </c>
    </row>
    <row r="9" spans="1:6" x14ac:dyDescent="0.25">
      <c r="A9" s="2" t="s">
        <v>16</v>
      </c>
      <c r="B9" t="s">
        <v>57</v>
      </c>
      <c r="C9" t="s">
        <v>54</v>
      </c>
      <c r="D9" t="s">
        <v>55</v>
      </c>
    </row>
    <row r="10" spans="1:6" x14ac:dyDescent="0.25">
      <c r="A10" s="3">
        <v>1</v>
      </c>
      <c r="B10" s="4">
        <v>17.708833165099435</v>
      </c>
      <c r="C10" s="4">
        <v>181.8577014002546</v>
      </c>
      <c r="D10" s="4">
        <v>7.892923273637102</v>
      </c>
    </row>
    <row r="11" spans="1:6" x14ac:dyDescent="0.25">
      <c r="A11" s="3">
        <v>2</v>
      </c>
      <c r="B11" s="4">
        <v>17.291824454012556</v>
      </c>
      <c r="C11" s="4">
        <v>181.7696655761541</v>
      </c>
      <c r="D11" s="4">
        <v>12.362883245969734</v>
      </c>
    </row>
    <row r="12" spans="1:6" x14ac:dyDescent="0.25">
      <c r="A12" s="3">
        <v>5</v>
      </c>
      <c r="B12" s="4">
        <v>17.101469003847797</v>
      </c>
      <c r="C12" s="4">
        <v>183.89652445752114</v>
      </c>
      <c r="D12" s="4">
        <v>20.754365647635058</v>
      </c>
    </row>
    <row r="13" spans="1:6" x14ac:dyDescent="0.25">
      <c r="A13" s="3">
        <v>10</v>
      </c>
      <c r="B13" s="4">
        <v>17.10906089069103</v>
      </c>
      <c r="C13" s="4">
        <v>180.3473399458972</v>
      </c>
      <c r="D13" s="4">
        <v>30.136539794473073</v>
      </c>
    </row>
    <row r="14" spans="1:6" x14ac:dyDescent="0.25">
      <c r="A14" s="3">
        <v>20</v>
      </c>
      <c r="B14" s="4">
        <v>17.679216462767837</v>
      </c>
      <c r="C14" s="4">
        <v>185.40880608083054</v>
      </c>
      <c r="D14" s="4">
        <v>51.129367554578458</v>
      </c>
    </row>
    <row r="15" spans="1:6" x14ac:dyDescent="0.25">
      <c r="A15" s="3">
        <v>50</v>
      </c>
      <c r="B15" s="4">
        <v>17.625281562296209</v>
      </c>
      <c r="C15" s="4">
        <v>188.96859410430838</v>
      </c>
      <c r="D15" s="4">
        <v>73.694745762711861</v>
      </c>
      <c r="F15">
        <f>D15/D14</f>
        <v>1.4413388877545925</v>
      </c>
    </row>
    <row r="16" spans="1:6" x14ac:dyDescent="0.25">
      <c r="A16" s="3">
        <v>100</v>
      </c>
      <c r="B16" s="4">
        <v>17.127031239295746</v>
      </c>
      <c r="C16" s="4">
        <v>193.19043847788294</v>
      </c>
      <c r="D16" s="4">
        <v>78.580693069306932</v>
      </c>
      <c r="F16">
        <f>D16/D15</f>
        <v>1.0662998054478297</v>
      </c>
    </row>
    <row r="17" spans="1:6" x14ac:dyDescent="0.25">
      <c r="A17" s="3">
        <v>200</v>
      </c>
      <c r="B17" s="4">
        <v>17.493293098924166</v>
      </c>
      <c r="C17" s="4">
        <v>193.2662608695652</v>
      </c>
      <c r="D17" s="4">
        <v>91.282921040620721</v>
      </c>
      <c r="F17">
        <f>D17/D16</f>
        <v>1.1616456597056306</v>
      </c>
    </row>
    <row r="18" spans="1:6" x14ac:dyDescent="0.25">
      <c r="A18" s="3">
        <v>500</v>
      </c>
      <c r="B18" s="4">
        <v>17.383199193422218</v>
      </c>
      <c r="C18" s="4">
        <v>214.62002145922747</v>
      </c>
      <c r="D18" s="4">
        <v>115.12532519857258</v>
      </c>
      <c r="F18">
        <f>D18/D17</f>
        <v>1.2611923883038541</v>
      </c>
    </row>
  </sheetData>
  <pageMargins left="0.7" right="0.7" top="0.75" bottom="0.75" header="0.3" footer="0.3"/>
  <pageSetup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380AD-2F5D-487A-804C-721A54419DD6}">
  <dimension ref="A2:C18"/>
  <sheetViews>
    <sheetView zoomScale="85" zoomScaleNormal="85" workbookViewId="0">
      <selection activeCell="A9" sqref="A9"/>
    </sheetView>
  </sheetViews>
  <sheetFormatPr defaultRowHeight="15" x14ac:dyDescent="0.25"/>
  <cols>
    <col min="1" max="1" width="22" bestFit="1" customWidth="1"/>
    <col min="2" max="2" width="19" bestFit="1" customWidth="1"/>
    <col min="3" max="3" width="5.7109375" bestFit="1" customWidth="1"/>
    <col min="4" max="7" width="4.7109375" bestFit="1" customWidth="1"/>
    <col min="8" max="8" width="4.28515625" bestFit="1" customWidth="1"/>
    <col min="9" max="11" width="4.7109375" bestFit="1" customWidth="1"/>
    <col min="12" max="12" width="22" bestFit="1" customWidth="1"/>
    <col min="13" max="13" width="12.42578125" bestFit="1" customWidth="1"/>
  </cols>
  <sheetData>
    <row r="2" spans="1:3" x14ac:dyDescent="0.25">
      <c r="A2" s="2" t="s">
        <v>7</v>
      </c>
      <c r="B2" t="s">
        <v>48</v>
      </c>
    </row>
    <row r="3" spans="1:3" x14ac:dyDescent="0.25">
      <c r="A3" s="2" t="s">
        <v>38</v>
      </c>
      <c r="B3" t="s">
        <v>89</v>
      </c>
    </row>
    <row r="4" spans="1:3" x14ac:dyDescent="0.25">
      <c r="A4" s="2" t="s">
        <v>8</v>
      </c>
      <c r="B4" t="s">
        <v>86</v>
      </c>
    </row>
    <row r="5" spans="1:3" x14ac:dyDescent="0.25">
      <c r="A5" s="2" t="s">
        <v>6</v>
      </c>
      <c r="B5" t="s">
        <v>84</v>
      </c>
    </row>
    <row r="6" spans="1:3" x14ac:dyDescent="0.25">
      <c r="A6" s="2" t="s">
        <v>11</v>
      </c>
      <c r="B6" t="s">
        <v>42</v>
      </c>
    </row>
    <row r="8" spans="1:3" x14ac:dyDescent="0.25">
      <c r="A8" s="2" t="s">
        <v>24</v>
      </c>
      <c r="B8" s="2" t="s">
        <v>15</v>
      </c>
    </row>
    <row r="9" spans="1:3" x14ac:dyDescent="0.25">
      <c r="A9" s="2" t="s">
        <v>16</v>
      </c>
      <c r="B9" t="s">
        <v>35</v>
      </c>
      <c r="C9" t="s">
        <v>83</v>
      </c>
    </row>
    <row r="10" spans="1:3" x14ac:dyDescent="0.25">
      <c r="A10" s="3">
        <v>1</v>
      </c>
      <c r="B10" s="4">
        <v>17.367918302129283</v>
      </c>
      <c r="C10" s="4">
        <v>44.777450409707605</v>
      </c>
    </row>
    <row r="11" spans="1:3" x14ac:dyDescent="0.25">
      <c r="A11" s="3">
        <v>2</v>
      </c>
      <c r="B11" s="4">
        <v>21.471314467299351</v>
      </c>
      <c r="C11" s="4">
        <v>49.025286792822826</v>
      </c>
    </row>
    <row r="12" spans="1:3" x14ac:dyDescent="0.25">
      <c r="A12" s="3">
        <v>5</v>
      </c>
      <c r="B12" s="4">
        <v>23.246941906688054</v>
      </c>
      <c r="C12" s="4">
        <v>50.535504573247763</v>
      </c>
    </row>
    <row r="13" spans="1:3" x14ac:dyDescent="0.25">
      <c r="A13" s="3">
        <v>10</v>
      </c>
      <c r="B13" s="4">
        <v>23.467519301621572</v>
      </c>
      <c r="C13" s="4">
        <v>53.015962466203682</v>
      </c>
    </row>
    <row r="14" spans="1:3" x14ac:dyDescent="0.25">
      <c r="A14" s="3">
        <v>20</v>
      </c>
      <c r="B14" s="4">
        <v>26.670750766768901</v>
      </c>
      <c r="C14" s="4">
        <v>54.135067395658524</v>
      </c>
    </row>
    <row r="15" spans="1:3" x14ac:dyDescent="0.25">
      <c r="A15" s="3">
        <v>50</v>
      </c>
      <c r="B15" s="4">
        <v>30.907797867408437</v>
      </c>
      <c r="C15" s="4">
        <v>59.742081366867794</v>
      </c>
    </row>
    <row r="16" spans="1:3" x14ac:dyDescent="0.25">
      <c r="A16" s="3">
        <v>100</v>
      </c>
      <c r="B16" s="4">
        <v>40.90589029328752</v>
      </c>
      <c r="C16" s="4">
        <v>66.618033442142433</v>
      </c>
    </row>
    <row r="17" spans="1:3" x14ac:dyDescent="0.25">
      <c r="A17" s="3">
        <v>200</v>
      </c>
      <c r="B17" s="4">
        <v>50.345139203544271</v>
      </c>
      <c r="C17" s="4">
        <v>79.050525650146241</v>
      </c>
    </row>
    <row r="18" spans="1:3" x14ac:dyDescent="0.25">
      <c r="A18" s="3">
        <v>500</v>
      </c>
      <c r="B18" s="4">
        <v>80.450699919549479</v>
      </c>
      <c r="C18" s="4">
        <v>107.45964968837308</v>
      </c>
    </row>
  </sheetData>
  <pageMargins left="0.7" right="0.7" top="0.75" bottom="0.75" header="0.3" footer="0.3"/>
  <pageSetup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05955-8F7E-4035-94E3-7BB094934B65}">
  <dimension ref="A2:B9"/>
  <sheetViews>
    <sheetView zoomScale="85" zoomScaleNormal="85" workbookViewId="0">
      <selection activeCell="B4" sqref="B4"/>
    </sheetView>
  </sheetViews>
  <sheetFormatPr defaultRowHeight="15" x14ac:dyDescent="0.25"/>
  <cols>
    <col min="1" max="1" width="22" bestFit="1" customWidth="1"/>
    <col min="2" max="2" width="16.28515625" bestFit="1" customWidth="1"/>
    <col min="3" max="3" width="6.7109375" bestFit="1" customWidth="1"/>
    <col min="4" max="5" width="5.7109375" bestFit="1" customWidth="1"/>
    <col min="6" max="7" width="4.7109375" bestFit="1" customWidth="1"/>
    <col min="8" max="8" width="4.28515625" bestFit="1" customWidth="1"/>
    <col min="9" max="11" width="4.7109375" bestFit="1" customWidth="1"/>
    <col min="12" max="12" width="22" bestFit="1" customWidth="1"/>
    <col min="13" max="13" width="12.42578125" bestFit="1" customWidth="1"/>
  </cols>
  <sheetData>
    <row r="2" spans="1:2" x14ac:dyDescent="0.25">
      <c r="A2" s="2" t="s">
        <v>7</v>
      </c>
      <c r="B2" t="s">
        <v>42</v>
      </c>
    </row>
    <row r="3" spans="1:2" x14ac:dyDescent="0.25">
      <c r="A3" s="2" t="s">
        <v>38</v>
      </c>
      <c r="B3" t="s">
        <v>42</v>
      </c>
    </row>
    <row r="4" spans="1:2" x14ac:dyDescent="0.25">
      <c r="A4" s="2" t="s">
        <v>8</v>
      </c>
      <c r="B4" t="s">
        <v>42</v>
      </c>
    </row>
    <row r="5" spans="1:2" x14ac:dyDescent="0.25">
      <c r="A5" s="2" t="s">
        <v>11</v>
      </c>
      <c r="B5" t="s">
        <v>42</v>
      </c>
    </row>
    <row r="6" spans="1:2" x14ac:dyDescent="0.25">
      <c r="A6" s="2" t="s">
        <v>13</v>
      </c>
      <c r="B6" t="s">
        <v>42</v>
      </c>
    </row>
    <row r="8" spans="1:2" x14ac:dyDescent="0.25">
      <c r="A8" s="2" t="s">
        <v>24</v>
      </c>
      <c r="B8" s="2" t="s">
        <v>15</v>
      </c>
    </row>
    <row r="9" spans="1:2" x14ac:dyDescent="0.25">
      <c r="A9" s="2" t="s">
        <v>16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import</vt:lpstr>
      <vt:lpstr>compare</vt:lpstr>
      <vt:lpstr>peq-sharing</vt:lpstr>
      <vt:lpstr>peq-cppemu</vt:lpstr>
      <vt:lpstr>pta-sharing</vt:lpstr>
      <vt:lpstr>pta-cppemu</vt:lpstr>
      <vt:lpstr>pbv</vt:lpstr>
      <vt:lpstr>pbx</vt:lpstr>
      <vt:lpstr>pno</vt:lpstr>
      <vt:lpstr>hl-ll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2021-11-16T17:00:48Z</dcterms:created>
  <dcterms:modified xsi:type="dcterms:W3CDTF">2022-03-21T16:18:13Z</dcterms:modified>
</cp:coreProperties>
</file>